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1\Finypr\Exchange\!Рязанова Лариса Анатольевна\на сайт отчеты\2025\1 кв. 2025\"/>
    </mc:Choice>
  </mc:AlternateContent>
  <bookViews>
    <workbookView xWindow="0" yWindow="0" windowWidth="28800" windowHeight="11565"/>
  </bookViews>
  <sheets>
    <sheet name="Доходы" sheetId="4" r:id="rId1"/>
    <sheet name="Расходы" sheetId="3" r:id="rId2"/>
    <sheet name="Источники" sheetId="2" r:id="rId3"/>
  </sheets>
  <definedNames>
    <definedName name="__bookmark_1">#REF!</definedName>
    <definedName name="__bookmark_2">#REF!</definedName>
    <definedName name="__bookmark_6">#REF!</definedName>
    <definedName name="__bookmark_7">#REF!</definedName>
  </definedNames>
  <calcPr calcId="162913"/>
</workbook>
</file>

<file path=xl/calcChain.xml><?xml version="1.0" encoding="utf-8"?>
<calcChain xmlns="http://schemas.openxmlformats.org/spreadsheetml/2006/main">
  <c r="E5" i="2" l="1"/>
  <c r="H44" i="3"/>
  <c r="H36" i="3"/>
  <c r="H17" i="3"/>
  <c r="G19" i="3"/>
  <c r="E19" i="3"/>
  <c r="J19" i="3"/>
  <c r="D17" i="3"/>
  <c r="C17" i="3"/>
  <c r="G18" i="3"/>
  <c r="J18" i="3"/>
  <c r="E18" i="3"/>
  <c r="I49" i="3"/>
  <c r="I47" i="3"/>
  <c r="I44" i="3"/>
  <c r="I39" i="3"/>
  <c r="I36" i="3"/>
  <c r="I29" i="3"/>
  <c r="I25" i="3"/>
  <c r="I21" i="3"/>
  <c r="I17" i="3"/>
  <c r="I15" i="3"/>
  <c r="I7" i="3"/>
  <c r="I6" i="3"/>
  <c r="F49" i="3"/>
  <c r="F47" i="3"/>
  <c r="F44" i="3"/>
  <c r="F39" i="3"/>
  <c r="F36" i="3"/>
  <c r="F29" i="3"/>
  <c r="F25" i="3"/>
  <c r="F21" i="3"/>
  <c r="F17" i="3"/>
  <c r="F6" i="3" s="1"/>
  <c r="F15" i="3"/>
  <c r="F7" i="3"/>
  <c r="H36" i="4"/>
  <c r="H35" i="4"/>
  <c r="H29" i="4"/>
  <c r="H19" i="4"/>
  <c r="H14" i="4"/>
  <c r="H12" i="4"/>
  <c r="H9" i="4" s="1"/>
  <c r="H8" i="4" s="1"/>
  <c r="H10" i="4"/>
  <c r="E36" i="4"/>
  <c r="E35" i="4" s="1"/>
  <c r="E29" i="4"/>
  <c r="E19" i="4"/>
  <c r="E14" i="4"/>
  <c r="E12" i="4"/>
  <c r="E9" i="4" s="1"/>
  <c r="E8" i="4" s="1"/>
  <c r="E10" i="4"/>
  <c r="E34" i="3" l="1"/>
  <c r="J8" i="3"/>
  <c r="J9" i="3"/>
  <c r="J10" i="3"/>
  <c r="J11" i="3"/>
  <c r="J12" i="3"/>
  <c r="J13" i="3"/>
  <c r="J14" i="3"/>
  <c r="J16" i="3"/>
  <c r="J20" i="3"/>
  <c r="J22" i="3"/>
  <c r="J23" i="3"/>
  <c r="J24" i="3"/>
  <c r="J26" i="3"/>
  <c r="J27" i="3"/>
  <c r="J28" i="3"/>
  <c r="J30" i="3"/>
  <c r="J31" i="3"/>
  <c r="J32" i="3"/>
  <c r="J33" i="3"/>
  <c r="J34" i="3"/>
  <c r="J35" i="3"/>
  <c r="J37" i="3"/>
  <c r="J38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H15" i="3"/>
  <c r="J15" i="3" s="1"/>
  <c r="G38" i="3"/>
  <c r="H7" i="3"/>
  <c r="J7" i="3" s="1"/>
  <c r="C7" i="3"/>
  <c r="H49" i="3"/>
  <c r="H47" i="3"/>
  <c r="H39" i="3"/>
  <c r="J39" i="3" s="1"/>
  <c r="J36" i="3"/>
  <c r="H29" i="3"/>
  <c r="J29" i="3" s="1"/>
  <c r="H25" i="3"/>
  <c r="J25" i="3" s="1"/>
  <c r="H21" i="3"/>
  <c r="J21" i="3" s="1"/>
  <c r="J17" i="3"/>
  <c r="I11" i="4"/>
  <c r="I13" i="4"/>
  <c r="I15" i="4"/>
  <c r="I16" i="4"/>
  <c r="I17" i="4"/>
  <c r="I18" i="4"/>
  <c r="I20" i="4"/>
  <c r="I21" i="4"/>
  <c r="I22" i="4"/>
  <c r="I23" i="4"/>
  <c r="I24" i="4"/>
  <c r="I25" i="4"/>
  <c r="I26" i="4"/>
  <c r="I27" i="4"/>
  <c r="I28" i="4"/>
  <c r="I30" i="4"/>
  <c r="I31" i="4"/>
  <c r="I32" i="4"/>
  <c r="I33" i="4"/>
  <c r="I34" i="4"/>
  <c r="I37" i="4"/>
  <c r="I38" i="4"/>
  <c r="I39" i="4"/>
  <c r="I40" i="4"/>
  <c r="I41" i="4"/>
  <c r="I42" i="4"/>
  <c r="I43" i="4"/>
  <c r="I44" i="4"/>
  <c r="H6" i="3" l="1"/>
  <c r="J6" i="3" s="1"/>
  <c r="G36" i="4"/>
  <c r="G29" i="4"/>
  <c r="I29" i="4" s="1"/>
  <c r="G19" i="4"/>
  <c r="I19" i="4" s="1"/>
  <c r="G14" i="4"/>
  <c r="I14" i="4" s="1"/>
  <c r="G12" i="4"/>
  <c r="I12" i="4" s="1"/>
  <c r="G10" i="4"/>
  <c r="I10" i="4" s="1"/>
  <c r="G35" i="4" l="1"/>
  <c r="I35" i="4" s="1"/>
  <c r="I36" i="4"/>
  <c r="G9" i="4"/>
  <c r="G8" i="4" l="1"/>
  <c r="I8" i="4" s="1"/>
  <c r="I9" i="4"/>
  <c r="D9" i="2"/>
  <c r="C5" i="2"/>
  <c r="D5" i="2" s="1"/>
  <c r="E52" i="3" l="1"/>
  <c r="G52" i="3"/>
  <c r="G9" i="3"/>
  <c r="G10" i="3"/>
  <c r="G11" i="3"/>
  <c r="G12" i="3"/>
  <c r="G13" i="3"/>
  <c r="G14" i="3"/>
  <c r="G16" i="3"/>
  <c r="G20" i="3"/>
  <c r="G22" i="3"/>
  <c r="G23" i="3"/>
  <c r="G24" i="3"/>
  <c r="G26" i="3"/>
  <c r="G27" i="3"/>
  <c r="G28" i="3"/>
  <c r="G30" i="3"/>
  <c r="G31" i="3"/>
  <c r="G32" i="3"/>
  <c r="G33" i="3"/>
  <c r="G34" i="3"/>
  <c r="G35" i="3"/>
  <c r="G37" i="3"/>
  <c r="G40" i="3"/>
  <c r="G41" i="3"/>
  <c r="G42" i="3"/>
  <c r="G43" i="3"/>
  <c r="G46" i="3"/>
  <c r="G48" i="3"/>
  <c r="G50" i="3"/>
  <c r="G51" i="3"/>
  <c r="E9" i="3"/>
  <c r="E10" i="3"/>
  <c r="E11" i="3"/>
  <c r="E12" i="3"/>
  <c r="E13" i="3"/>
  <c r="E14" i="3"/>
  <c r="E16" i="3"/>
  <c r="E20" i="3"/>
  <c r="E22" i="3"/>
  <c r="E23" i="3"/>
  <c r="E24" i="3"/>
  <c r="E26" i="3"/>
  <c r="E27" i="3"/>
  <c r="E28" i="3"/>
  <c r="E30" i="3"/>
  <c r="E31" i="3"/>
  <c r="E32" i="3"/>
  <c r="E33" i="3"/>
  <c r="E35" i="3"/>
  <c r="E37" i="3"/>
  <c r="E40" i="3"/>
  <c r="E41" i="3"/>
  <c r="E42" i="3"/>
  <c r="E43" i="3"/>
  <c r="E46" i="3"/>
  <c r="E48" i="3"/>
  <c r="E50" i="3"/>
  <c r="E51" i="3"/>
  <c r="D36" i="3"/>
  <c r="G36" i="3" s="1"/>
  <c r="C36" i="3"/>
  <c r="D44" i="3"/>
  <c r="G44" i="3" s="1"/>
  <c r="C44" i="3"/>
  <c r="E36" i="3" l="1"/>
  <c r="E44" i="3"/>
  <c r="D21" i="3"/>
  <c r="C21" i="3"/>
  <c r="D49" i="3"/>
  <c r="C49" i="3"/>
  <c r="D47" i="3"/>
  <c r="C47" i="3"/>
  <c r="D39" i="3"/>
  <c r="C39" i="3"/>
  <c r="D29" i="3"/>
  <c r="G29" i="3" s="1"/>
  <c r="C29" i="3"/>
  <c r="D25" i="3"/>
  <c r="G25" i="3" s="1"/>
  <c r="C25" i="3"/>
  <c r="D15" i="3"/>
  <c r="G15" i="3" s="1"/>
  <c r="C15" i="3"/>
  <c r="D7" i="3"/>
  <c r="F11" i="4"/>
  <c r="F13" i="4"/>
  <c r="F15" i="4"/>
  <c r="F16" i="4"/>
  <c r="F17" i="4"/>
  <c r="F18" i="4"/>
  <c r="F20" i="4"/>
  <c r="F21" i="4"/>
  <c r="F22" i="4"/>
  <c r="F23" i="4"/>
  <c r="F24" i="4"/>
  <c r="F25" i="4"/>
  <c r="F26" i="4"/>
  <c r="F27" i="4"/>
  <c r="F28" i="4"/>
  <c r="F30" i="4"/>
  <c r="F31" i="4"/>
  <c r="F32" i="4"/>
  <c r="F33" i="4"/>
  <c r="F34" i="4"/>
  <c r="F37" i="4"/>
  <c r="F38" i="4"/>
  <c r="F39" i="4"/>
  <c r="F40" i="4"/>
  <c r="F41" i="4"/>
  <c r="F42" i="4"/>
  <c r="F43" i="4"/>
  <c r="F44" i="4"/>
  <c r="D11" i="4"/>
  <c r="D13" i="4"/>
  <c r="D15" i="4"/>
  <c r="D17" i="4"/>
  <c r="D18" i="4"/>
  <c r="D23" i="4"/>
  <c r="D24" i="4"/>
  <c r="D25" i="4"/>
  <c r="D26" i="4"/>
  <c r="D27" i="4"/>
  <c r="D28" i="4"/>
  <c r="D30" i="4"/>
  <c r="D31" i="4"/>
  <c r="D32" i="4"/>
  <c r="D33" i="4"/>
  <c r="D38" i="4"/>
  <c r="D39" i="4"/>
  <c r="D41" i="4"/>
  <c r="E29" i="3" l="1"/>
  <c r="E25" i="3"/>
  <c r="G39" i="3"/>
  <c r="E39" i="3"/>
  <c r="G17" i="3"/>
  <c r="E17" i="3"/>
  <c r="G47" i="3"/>
  <c r="E47" i="3"/>
  <c r="E21" i="3"/>
  <c r="G21" i="3"/>
  <c r="G49" i="3"/>
  <c r="E49" i="3"/>
  <c r="E15" i="3"/>
  <c r="E7" i="3"/>
  <c r="G7" i="3"/>
  <c r="C6" i="3"/>
  <c r="D6" i="3"/>
  <c r="G6" i="3" s="1"/>
  <c r="C14" i="4"/>
  <c r="F14" i="4" s="1"/>
  <c r="B14" i="4"/>
  <c r="C36" i="4"/>
  <c r="B36" i="4"/>
  <c r="B35" i="4" s="1"/>
  <c r="C29" i="4"/>
  <c r="F29" i="4" s="1"/>
  <c r="B29" i="4"/>
  <c r="D29" i="4" s="1"/>
  <c r="C19" i="4"/>
  <c r="B19" i="4"/>
  <c r="C12" i="4"/>
  <c r="F12" i="4" s="1"/>
  <c r="B12" i="4"/>
  <c r="C10" i="4"/>
  <c r="F10" i="4" s="1"/>
  <c r="B10" i="4"/>
  <c r="E6" i="3" l="1"/>
  <c r="D14" i="4"/>
  <c r="D12" i="4"/>
  <c r="D10" i="4"/>
  <c r="B9" i="4"/>
  <c r="B8" i="4" s="1"/>
  <c r="F19" i="4"/>
  <c r="C9" i="4"/>
  <c r="F9" i="4" s="1"/>
  <c r="C35" i="4"/>
  <c r="F36" i="4"/>
  <c r="D36" i="4"/>
  <c r="D9" i="4" l="1"/>
  <c r="F35" i="4"/>
  <c r="D35" i="4"/>
  <c r="C8" i="4"/>
  <c r="D8" i="4" l="1"/>
  <c r="F8" i="4"/>
</calcChain>
</file>

<file path=xl/sharedStrings.xml><?xml version="1.0" encoding="utf-8"?>
<sst xmlns="http://schemas.openxmlformats.org/spreadsheetml/2006/main" count="193" uniqueCount="158">
  <si>
    <t>Наименование показателя</t>
  </si>
  <si>
    <t>1</t>
  </si>
  <si>
    <t>2</t>
  </si>
  <si>
    <t>3</t>
  </si>
  <si>
    <t>4</t>
  </si>
  <si>
    <t>5</t>
  </si>
  <si>
    <t>6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</si>
  <si>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</si>
  <si>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</si>
  <si>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</si>
  <si>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</si>
  <si>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</si>
  <si>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НАЛОГИ НА СОВОКУПНЫЙ ДОХОД</t>
  </si>
  <si>
    <t>Единый сельскохозяйственный налог</t>
  </si>
  <si>
    <t>НАЛОГИ НА ИМУЩЕСТВО</t>
  </si>
  <si>
    <t>ГОСУДАРСТВЕННАЯ ПОШЛИНА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</si>
  <si>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</si>
  <si>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</si>
  <si>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</si>
  <si>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</si>
  <si>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</si>
  <si>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</si>
  <si>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</si>
  <si>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</si>
  <si>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</si>
  <si>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</si>
  <si>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</si>
  <si>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</si>
  <si>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</si>
  <si>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</si>
  <si>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</si>
  <si>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</si>
  <si>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</si>
  <si>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</si>
  <si>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</si>
  <si>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</si>
  <si>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</si>
  <si>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</si>
  <si>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</si>
  <si>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</si>
  <si>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</si>
  <si>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</si>
  <si>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</si>
  <si>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</si>
  <si>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</si>
  <si>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</si>
  <si>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</si>
  <si>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</si>
  <si>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</si>
  <si>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</si>
  <si>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</si>
  <si>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</si>
  <si>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</si>
  <si>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</si>
  <si>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</si>
  <si>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</si>
  <si>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</si>
  <si>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</si>
  <si>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</si>
  <si>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</si>
  <si>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</si>
  <si>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</si>
  <si>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</si>
  <si>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</si>
  <si>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ОБСЛУЖИВАНИЕ ГОСУДАРСТВЕННОГО И МУНИЦИПАЛЬНОГО ДОЛГА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</si>
  <si>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</si>
  <si>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</si>
  <si>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</si>
  <si>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</si>
  <si>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</si>
  <si>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Единый налог на вмененный доход</t>
  </si>
  <si>
    <t>Налог на имущество физических лиц</t>
  </si>
  <si>
    <t>Земельный налог с организаций</t>
  </si>
  <si>
    <t>Земельный налог с физических лиц</t>
  </si>
  <si>
    <t>ДОХОДЫ ОТ ИСПОЛЬЗОВАНИЯ ИМУЩЕСТВА, НАХОДЯЩЕГОСЯ В МУНИЦИПАЛЬНОЙ СОБСТВЕННОСТИ</t>
  </si>
  <si>
    <t>Доходы от аренды за земельные участки</t>
  </si>
  <si>
    <t>Доходы от сдачи в аренду имущества</t>
  </si>
  <si>
    <t>Р А С Х О Д Ы -всего</t>
  </si>
  <si>
    <t>Обслуживание государственого внутреннего и муниципального долга</t>
  </si>
  <si>
    <t>Результат исполнения бюджета(ДЕФИЦИТ/ПРОФИЦИТ)</t>
  </si>
  <si>
    <t>3. Источники финансирования дефицита консолидированного бюджета Кемского муниципального района</t>
  </si>
  <si>
    <t>УСН</t>
  </si>
  <si>
    <t>Другие вопросы в области национальной безопасности и правоохранительной деятельности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</si>
  <si>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</si>
  <si>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</si>
  <si>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Дотации на выравнивание бюджетной обеспеченности субъектов Российской Федерации и муниципальных образований</t>
  </si>
  <si>
    <t>1. Доходы  бюджета Прионежского муниципального района</t>
  </si>
  <si>
    <t>Факт на 01.04.2024 года</t>
  </si>
  <si>
    <t xml:space="preserve"> </t>
  </si>
  <si>
    <t>тыс. рублей</t>
  </si>
  <si>
    <t>Процент исполнения (гр.3/гр.2*100)</t>
  </si>
  <si>
    <t>Прирост (снижение) к аналогичному периоду прошлого года (гр.3-гр.5)</t>
  </si>
  <si>
    <t>Налог, взимаемый в связи с применением патенной системы налогообложения</t>
  </si>
  <si>
    <t>Проценты, полученные от представления бюджетных кредитов</t>
  </si>
  <si>
    <t>Прочие поступления от использования имущества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</si>
  <si>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</si>
  <si>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2. Расходы  бюджета Прионежского муниципального района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</si>
  <si>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</si>
  <si>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</si>
  <si>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</si>
  <si>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</si>
  <si>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</si>
  <si>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</si>
  <si>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</si>
  <si>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</si>
  <si>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0200</t>
  </si>
  <si>
    <t>0203</t>
  </si>
  <si>
    <t>0300</t>
  </si>
  <si>
    <t>0314</t>
  </si>
  <si>
    <t>0400</t>
  </si>
  <si>
    <t>0405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</si>
  <si>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</si>
  <si>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</si>
  <si>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</si>
  <si>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</si>
  <si>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</si>
  <si>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</si>
  <si>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</si>
  <si>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</si>
  <si>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</si>
  <si>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0703</t>
  </si>
  <si>
    <t>0707</t>
  </si>
  <si>
    <t>0709</t>
  </si>
  <si>
    <t>0705</t>
  </si>
  <si>
    <t>Профессиональная подготовка, переподготовка и повышение квалификации</t>
  </si>
  <si>
    <t>0800</t>
  </si>
  <si>
    <t>0801</t>
  </si>
  <si>
    <t>1000</t>
  </si>
  <si>
    <t>1001</t>
  </si>
  <si>
    <t>1003</t>
  </si>
  <si>
    <t>1004</t>
  </si>
  <si>
    <t>1006</t>
  </si>
  <si>
    <t>1100</t>
  </si>
  <si>
    <t>1300</t>
  </si>
  <si>
    <t>1301</t>
  </si>
  <si>
    <t>1400</t>
  </si>
  <si>
    <t>1401</t>
  </si>
  <si>
    <t>1403</t>
  </si>
  <si>
    <t>1105</t>
  </si>
  <si>
    <t>Другие вопросы в области физической культуры и спорта</t>
  </si>
  <si>
    <t>Доходы бюджета Прионежского муниципального района</t>
  </si>
  <si>
    <t>Доходы консолидированного бюджета Прионежского муниципального района</t>
  </si>
  <si>
    <t>Прирост (снижение) к аналогичному периоду прошлого года (гр.7-гр.8)</t>
  </si>
  <si>
    <t>Расходы бюджета Прионежского муниципального района</t>
  </si>
  <si>
    <t>Расходы консолидированного бюджета Прионежского муниципального района</t>
  </si>
  <si>
    <t>Прирост (снижение) к аналогичному периоду прошлого года (гр.8-гр.9)</t>
  </si>
  <si>
    <t>0102</t>
  </si>
  <si>
    <t>0804</t>
  </si>
  <si>
    <t>1101</t>
  </si>
  <si>
    <t>Функционирование высшего должностного лица субъекта Российской Федерации и муниципального образования</t>
  </si>
  <si>
    <t>Другие вопросы в области культуры, кинематографии</t>
  </si>
  <si>
    <t>Физическая культура</t>
  </si>
  <si>
    <t>Сведения об исполнении  бюджета Прионежского муниципального района за 1 квартал 2025 года</t>
  </si>
  <si>
    <t>План на 2025 год</t>
  </si>
  <si>
    <t>Факт на 01.04.2025 года</t>
  </si>
  <si>
    <t>0309</t>
  </si>
  <si>
    <t>Гражданская оборона</t>
  </si>
  <si>
    <t>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</si>
</sst>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&quot;###,##0"/>
    <numFmt numFmtId="165" formatCode="#,##0\ _₽"/>
    <numFmt numFmtId="166" formatCode="#,###.0"/>
    <numFmt numFmtId="167" formatCode="#,##0.0"/>
    <numFmt numFmtId="168" formatCode="0.0"/>
  </numFmts>
  <fonts count="10" x14ac:knownFonts="1">
    <font>
      <sz val="10"/>
      <name val="Arial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166" fontId="0" fillId="0" borderId="0" xfId="0" applyNumberFormat="1" applyFill="1"/>
    <xf numFmtId="167" fontId="4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167" fontId="8" fillId="0" borderId="7" xfId="0" applyNumberFormat="1" applyFont="1" applyFill="1" applyBorder="1" applyAlignment="1">
      <alignment horizontal="center" vertical="center"/>
    </xf>
    <xf numFmtId="168" fontId="7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167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wrapText="1"/>
    </xf>
    <xf numFmtId="166" fontId="6" fillId="0" borderId="7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L12" sqref="L12"/>
    </sheetView>
  </sheetViews>
  <sheetFormatPr defaultRowHeight="12.75" x14ac:dyDescent="0.2"/>
  <cols>
    <col min="1" max="1" width="47" customWidth="1"/>
    <col min="2" max="6" width="17.5703125" customWidth="1"/>
    <col min="7" max="7" width="16.7109375" customWidth="1"/>
    <col min="8" max="8" width="15.85546875" customWidth="1"/>
    <col min="9" max="9" width="16.42578125" customWidth="1"/>
  </cols>
  <sheetData>
    <row r="1" spans="1:14" s="1" customFormat="1" ht="23.25" customHeight="1" x14ac:dyDescent="0.25">
      <c r="A1" s="56" t="s">
        <v>152</v>
      </c>
      <c r="B1" s="57"/>
      <c r="C1" s="57"/>
      <c r="D1" s="57"/>
      <c r="E1" s="57"/>
      <c r="F1" s="57"/>
    </row>
    <row r="2" spans="1:14" s="1" customFormat="1" x14ac:dyDescent="0.2"/>
    <row r="3" spans="1:14" ht="14.25" x14ac:dyDescent="0.2">
      <c r="A3" s="55" t="s">
        <v>86</v>
      </c>
      <c r="B3" s="55"/>
      <c r="C3" s="55"/>
      <c r="D3" s="55"/>
      <c r="E3" s="55"/>
      <c r="F3" s="55"/>
    </row>
    <row r="4" spans="1:14" x14ac:dyDescent="0.2">
      <c r="F4" t="s">
        <v>89</v>
      </c>
    </row>
    <row r="5" spans="1:14" s="1" customFormat="1" ht="45" customHeight="1" x14ac:dyDescent="0.2">
      <c r="A5" s="58" t="s">
        <v>0</v>
      </c>
      <c r="B5" s="60" t="s">
        <v>140</v>
      </c>
      <c r="C5" s="61"/>
      <c r="D5" s="61"/>
      <c r="E5" s="61"/>
      <c r="F5" s="61"/>
      <c r="G5" s="62" t="s">
        <v>141</v>
      </c>
      <c r="H5" s="62"/>
      <c r="I5" s="62"/>
    </row>
    <row r="6" spans="1:14" ht="85.5" x14ac:dyDescent="0.2">
      <c r="A6" s="59"/>
      <c r="B6" s="36" t="s">
        <v>153</v>
      </c>
      <c r="C6" s="37" t="s">
        <v>154</v>
      </c>
      <c r="D6" s="37" t="s">
        <v>90</v>
      </c>
      <c r="E6" s="37" t="s">
        <v>87</v>
      </c>
      <c r="F6" s="39" t="s">
        <v>91</v>
      </c>
      <c r="G6" s="44" t="s">
        <v>154</v>
      </c>
      <c r="H6" s="45" t="s">
        <v>87</v>
      </c>
      <c r="I6" s="42" t="s">
        <v>142</v>
      </c>
    </row>
    <row r="7" spans="1:14" ht="15" x14ac:dyDescent="0.25">
      <c r="A7" s="35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0" t="s">
        <v>6</v>
      </c>
      <c r="G7" s="43">
        <v>7</v>
      </c>
      <c r="H7" s="46">
        <v>8</v>
      </c>
      <c r="I7" s="47">
        <v>9</v>
      </c>
    </row>
    <row r="8" spans="1:14" s="14" customFormat="1" ht="14.25" x14ac:dyDescent="0.2">
      <c r="A8" s="12" t="s">
        <v>31</v>
      </c>
      <c r="B8" s="13">
        <f>B9+B35</f>
        <v>1433837.5500000003</v>
      </c>
      <c r="C8" s="13">
        <f>C9+C35</f>
        <v>256441.90999999997</v>
      </c>
      <c r="D8" s="13">
        <f>C8/B8*100</f>
        <v>17.885004476274172</v>
      </c>
      <c r="E8" s="13">
        <f>E9+E35</f>
        <v>231166</v>
      </c>
      <c r="F8" s="41">
        <f>C8-E8</f>
        <v>25275.909999999974</v>
      </c>
      <c r="G8" s="13">
        <f>G9+G35</f>
        <v>277596.5</v>
      </c>
      <c r="H8" s="13">
        <f>H9+H35</f>
        <v>252763.21000000002</v>
      </c>
      <c r="I8" s="48">
        <f>G8-H8</f>
        <v>24833.289999999979</v>
      </c>
      <c r="J8" s="14" t="s">
        <v>88</v>
      </c>
    </row>
    <row r="9" spans="1:14" ht="21.75" customHeight="1" x14ac:dyDescent="0.25">
      <c r="A9" s="9" t="s">
        <v>7</v>
      </c>
      <c r="B9" s="11">
        <f>B10+B12+B14+B19+B23+B24+B29+B31+B32+B33+B34</f>
        <v>602842.85000000009</v>
      </c>
      <c r="C9" s="11">
        <f>C10+C12+C14+C19+C23+C24+C29+C31+C32+C33+C34</f>
        <v>107132.31000000001</v>
      </c>
      <c r="D9" s="13">
        <f t="shared" ref="D9:D41" si="0">C9/B9*100</f>
        <v>17.771183650929924</v>
      </c>
      <c r="E9" s="11">
        <f>E10+E12+E14+E19+E23+E24+E29+E31+E32+E33+E34</f>
        <v>108920.9</v>
      </c>
      <c r="F9" s="41">
        <f t="shared" ref="F9:F44" si="1">C9-E9</f>
        <v>-1788.589999999982</v>
      </c>
      <c r="G9" s="11">
        <f>G10+G12+G14+G19+G23+G24+G29+G31+G32+G33+G34</f>
        <v>128159.31</v>
      </c>
      <c r="H9" s="11">
        <f>H10+H12+H14+H19+H23+H24+H29+H31+H32+H33+H34</f>
        <v>130226</v>
      </c>
      <c r="I9" s="48">
        <f t="shared" ref="I9:I44" si="2">G9-H9</f>
        <v>-2066.6900000000023</v>
      </c>
      <c r="K9" t="s">
        <v>88</v>
      </c>
    </row>
    <row r="10" spans="1:14" ht="15" x14ac:dyDescent="0.25">
      <c r="A10" s="9" t="s">
        <v>8</v>
      </c>
      <c r="B10" s="11">
        <f>B11</f>
        <v>494601.1</v>
      </c>
      <c r="C10" s="11">
        <f t="shared" ref="C10:H10" si="3">C11</f>
        <v>74621.8</v>
      </c>
      <c r="D10" s="13">
        <f t="shared" si="0"/>
        <v>15.087269316627077</v>
      </c>
      <c r="E10" s="11">
        <f t="shared" ref="E10" si="4">E11</f>
        <v>78768.899999999994</v>
      </c>
      <c r="F10" s="41">
        <f t="shared" si="1"/>
        <v>-4147.0999999999913</v>
      </c>
      <c r="G10" s="11">
        <f t="shared" si="3"/>
        <v>82283.8</v>
      </c>
      <c r="H10" s="11">
        <f t="shared" si="3"/>
        <v>86871</v>
      </c>
      <c r="I10" s="48">
        <f t="shared" si="2"/>
        <v>-4587.1999999999971</v>
      </c>
      <c r="K10" s="38" t="s">
        <v>88</v>
      </c>
    </row>
    <row r="11" spans="1:14" ht="15" x14ac:dyDescent="0.25">
      <c r="A11" s="9" t="s">
        <v>9</v>
      </c>
      <c r="B11" s="11">
        <v>494601.1</v>
      </c>
      <c r="C11" s="11">
        <v>74621.8</v>
      </c>
      <c r="D11" s="13">
        <f t="shared" si="0"/>
        <v>15.087269316627077</v>
      </c>
      <c r="E11" s="11">
        <v>78768.899999999994</v>
      </c>
      <c r="F11" s="41">
        <f t="shared" si="1"/>
        <v>-4147.0999999999913</v>
      </c>
      <c r="G11" s="11">
        <v>82283.8</v>
      </c>
      <c r="H11" s="11">
        <v>86871</v>
      </c>
      <c r="I11" s="48">
        <f t="shared" si="2"/>
        <v>-4587.1999999999971</v>
      </c>
    </row>
    <row r="12" spans="1:14" ht="48" customHeight="1" x14ac:dyDescent="0.25">
      <c r="A12" s="9" t="s">
        <v>10</v>
      </c>
      <c r="B12" s="11">
        <f>B13</f>
        <v>221.7</v>
      </c>
      <c r="C12" s="11">
        <f t="shared" ref="C12:H12" si="5">C13</f>
        <v>86.3</v>
      </c>
      <c r="D12" s="13">
        <f t="shared" si="0"/>
        <v>38.926477221470456</v>
      </c>
      <c r="E12" s="11">
        <f t="shared" ref="E12" si="6">E13</f>
        <v>49</v>
      </c>
      <c r="F12" s="41">
        <f t="shared" si="1"/>
        <v>37.299999999999997</v>
      </c>
      <c r="G12" s="11">
        <f t="shared" si="5"/>
        <v>5921.2</v>
      </c>
      <c r="H12" s="11">
        <f t="shared" si="5"/>
        <v>5640</v>
      </c>
      <c r="I12" s="48">
        <f t="shared" si="2"/>
        <v>281.19999999999982</v>
      </c>
    </row>
    <row r="13" spans="1:14" ht="18" customHeight="1" x14ac:dyDescent="0.25">
      <c r="A13" s="9" t="s">
        <v>11</v>
      </c>
      <c r="B13" s="11">
        <v>221.7</v>
      </c>
      <c r="C13" s="11">
        <v>86.3</v>
      </c>
      <c r="D13" s="13">
        <f t="shared" si="0"/>
        <v>38.926477221470456</v>
      </c>
      <c r="E13" s="11">
        <v>49</v>
      </c>
      <c r="F13" s="41">
        <f t="shared" si="1"/>
        <v>37.299999999999997</v>
      </c>
      <c r="G13" s="11">
        <v>5921.2</v>
      </c>
      <c r="H13" s="11">
        <v>5640</v>
      </c>
      <c r="I13" s="48">
        <f t="shared" si="2"/>
        <v>281.19999999999982</v>
      </c>
      <c r="N13" s="38" t="s">
        <v>88</v>
      </c>
    </row>
    <row r="14" spans="1:14" ht="22.5" customHeight="1" x14ac:dyDescent="0.25">
      <c r="A14" s="9" t="s">
        <v>12</v>
      </c>
      <c r="B14" s="11">
        <f>B15+B16+B17+B18</f>
        <v>3674.4</v>
      </c>
      <c r="C14" s="11">
        <f>C15+C16+C17+C18</f>
        <v>2024.6299999999999</v>
      </c>
      <c r="D14" s="13">
        <f t="shared" si="0"/>
        <v>55.100968865665138</v>
      </c>
      <c r="E14" s="11">
        <f>E15+E16+E17+E18</f>
        <v>1979.8</v>
      </c>
      <c r="F14" s="41">
        <f t="shared" si="1"/>
        <v>44.829999999999927</v>
      </c>
      <c r="G14" s="11">
        <f>G15+G16+G17+G18</f>
        <v>2260.37</v>
      </c>
      <c r="H14" s="11">
        <f>H15+H16+H17+H18</f>
        <v>2084</v>
      </c>
      <c r="I14" s="48">
        <f t="shared" si="2"/>
        <v>176.36999999999989</v>
      </c>
    </row>
    <row r="15" spans="1:14" s="1" customFormat="1" ht="15" x14ac:dyDescent="0.25">
      <c r="A15" s="9" t="s">
        <v>81</v>
      </c>
      <c r="B15" s="11">
        <v>2109.9</v>
      </c>
      <c r="C15" s="11">
        <v>154.03</v>
      </c>
      <c r="D15" s="13">
        <f t="shared" si="0"/>
        <v>7.3003459879615153</v>
      </c>
      <c r="E15" s="11">
        <v>596.9</v>
      </c>
      <c r="F15" s="41">
        <f t="shared" si="1"/>
        <v>-442.87</v>
      </c>
      <c r="G15" s="11">
        <v>154.03</v>
      </c>
      <c r="H15" s="11">
        <v>597</v>
      </c>
      <c r="I15" s="48">
        <f t="shared" si="2"/>
        <v>-442.97</v>
      </c>
    </row>
    <row r="16" spans="1:14" s="1" customFormat="1" ht="15" x14ac:dyDescent="0.25">
      <c r="A16" s="9" t="s">
        <v>70</v>
      </c>
      <c r="B16" s="11">
        <v>0</v>
      </c>
      <c r="C16" s="11">
        <v>0</v>
      </c>
      <c r="D16" s="13"/>
      <c r="E16" s="11">
        <v>9</v>
      </c>
      <c r="F16" s="41">
        <f t="shared" si="1"/>
        <v>-9</v>
      </c>
      <c r="G16" s="11">
        <v>0</v>
      </c>
      <c r="H16" s="11">
        <v>9</v>
      </c>
      <c r="I16" s="48">
        <f t="shared" si="2"/>
        <v>-9</v>
      </c>
    </row>
    <row r="17" spans="1:9" ht="15" x14ac:dyDescent="0.25">
      <c r="A17" s="9" t="s">
        <v>13</v>
      </c>
      <c r="B17" s="11">
        <v>229.5</v>
      </c>
      <c r="C17" s="11">
        <v>549.79999999999995</v>
      </c>
      <c r="D17" s="13">
        <f t="shared" si="0"/>
        <v>239.5642701525054</v>
      </c>
      <c r="E17" s="11">
        <v>242.1</v>
      </c>
      <c r="F17" s="41">
        <f t="shared" si="1"/>
        <v>307.69999999999993</v>
      </c>
      <c r="G17" s="11">
        <v>785.47</v>
      </c>
      <c r="H17" s="11">
        <v>346</v>
      </c>
      <c r="I17" s="48">
        <f t="shared" si="2"/>
        <v>439.47</v>
      </c>
    </row>
    <row r="18" spans="1:9" ht="30" x14ac:dyDescent="0.25">
      <c r="A18" s="9" t="s">
        <v>92</v>
      </c>
      <c r="B18" s="11">
        <v>1335</v>
      </c>
      <c r="C18" s="11">
        <v>1320.8</v>
      </c>
      <c r="D18" s="13">
        <f t="shared" si="0"/>
        <v>98.936329588014985</v>
      </c>
      <c r="E18" s="11">
        <v>1131.8</v>
      </c>
      <c r="F18" s="41">
        <f t="shared" si="1"/>
        <v>189</v>
      </c>
      <c r="G18" s="11">
        <v>1320.87</v>
      </c>
      <c r="H18" s="11">
        <v>1132</v>
      </c>
      <c r="I18" s="48">
        <f t="shared" si="2"/>
        <v>188.86999999999989</v>
      </c>
    </row>
    <row r="19" spans="1:9" ht="15" x14ac:dyDescent="0.25">
      <c r="A19" s="9" t="s">
        <v>14</v>
      </c>
      <c r="B19" s="11">
        <f>B20+B21+B22</f>
        <v>0</v>
      </c>
      <c r="C19" s="11">
        <f t="shared" ref="C19:E19" si="7">C20+C21+C22</f>
        <v>0</v>
      </c>
      <c r="D19" s="13">
        <v>0</v>
      </c>
      <c r="E19" s="11">
        <f t="shared" ref="E19" si="8">E20+E21+E22</f>
        <v>0</v>
      </c>
      <c r="F19" s="41">
        <f t="shared" si="1"/>
        <v>0</v>
      </c>
      <c r="G19" s="11">
        <f t="shared" ref="G19:H19" si="9">G20+G21+G22</f>
        <v>4626.97</v>
      </c>
      <c r="H19" s="11">
        <f t="shared" si="9"/>
        <v>5302</v>
      </c>
      <c r="I19" s="48">
        <f t="shared" si="2"/>
        <v>-675.02999999999975</v>
      </c>
    </row>
    <row r="20" spans="1:9" ht="15" x14ac:dyDescent="0.25">
      <c r="A20" s="9" t="s">
        <v>71</v>
      </c>
      <c r="B20" s="11">
        <v>0</v>
      </c>
      <c r="C20" s="11">
        <v>0</v>
      </c>
      <c r="D20" s="13">
        <v>0</v>
      </c>
      <c r="E20" s="11">
        <v>0</v>
      </c>
      <c r="F20" s="41">
        <f t="shared" si="1"/>
        <v>0</v>
      </c>
      <c r="G20" s="11">
        <v>1036.3800000000001</v>
      </c>
      <c r="H20" s="11">
        <v>945</v>
      </c>
      <c r="I20" s="48">
        <f t="shared" si="2"/>
        <v>91.380000000000109</v>
      </c>
    </row>
    <row r="21" spans="1:9" ht="15" x14ac:dyDescent="0.25">
      <c r="A21" s="9" t="s">
        <v>72</v>
      </c>
      <c r="B21" s="11">
        <v>0</v>
      </c>
      <c r="C21" s="11">
        <v>0</v>
      </c>
      <c r="D21" s="13">
        <v>0</v>
      </c>
      <c r="E21" s="11">
        <v>0</v>
      </c>
      <c r="F21" s="41">
        <f t="shared" si="1"/>
        <v>0</v>
      </c>
      <c r="G21" s="11">
        <v>2489.0500000000002</v>
      </c>
      <c r="H21" s="11">
        <v>3256</v>
      </c>
      <c r="I21" s="48">
        <f t="shared" si="2"/>
        <v>-766.94999999999982</v>
      </c>
    </row>
    <row r="22" spans="1:9" ht="15" x14ac:dyDescent="0.25">
      <c r="A22" s="9" t="s">
        <v>73</v>
      </c>
      <c r="B22" s="11">
        <v>0</v>
      </c>
      <c r="C22" s="11">
        <v>0</v>
      </c>
      <c r="D22" s="13">
        <v>0</v>
      </c>
      <c r="E22" s="11">
        <v>0</v>
      </c>
      <c r="F22" s="41">
        <f t="shared" si="1"/>
        <v>0</v>
      </c>
      <c r="G22" s="11">
        <v>1101.54</v>
      </c>
      <c r="H22" s="11">
        <v>1101</v>
      </c>
      <c r="I22" s="48">
        <f t="shared" si="2"/>
        <v>0.53999999999996362</v>
      </c>
    </row>
    <row r="23" spans="1:9" ht="15" x14ac:dyDescent="0.25">
      <c r="A23" s="9" t="s">
        <v>15</v>
      </c>
      <c r="B23" s="11">
        <v>581.79999999999995</v>
      </c>
      <c r="C23" s="11">
        <v>105</v>
      </c>
      <c r="D23" s="13">
        <f t="shared" si="0"/>
        <v>18.047438982468204</v>
      </c>
      <c r="E23" s="11">
        <v>73.2</v>
      </c>
      <c r="F23" s="41">
        <f t="shared" si="1"/>
        <v>31.799999999999997</v>
      </c>
      <c r="G23" s="11">
        <v>105.24</v>
      </c>
      <c r="H23" s="11">
        <v>74</v>
      </c>
      <c r="I23" s="48">
        <f t="shared" si="2"/>
        <v>31.239999999999995</v>
      </c>
    </row>
    <row r="24" spans="1:9" s="1" customFormat="1" ht="47.25" customHeight="1" x14ac:dyDescent="0.25">
      <c r="A24" s="9" t="s">
        <v>74</v>
      </c>
      <c r="B24" s="11">
        <v>52013.8</v>
      </c>
      <c r="C24" s="11">
        <v>14200.5</v>
      </c>
      <c r="D24" s="13">
        <f t="shared" si="0"/>
        <v>27.301408472366944</v>
      </c>
      <c r="E24" s="11">
        <v>13248.2</v>
      </c>
      <c r="F24" s="41">
        <f t="shared" si="1"/>
        <v>952.29999999999927</v>
      </c>
      <c r="G24" s="11">
        <v>15937.54</v>
      </c>
      <c r="H24" s="11">
        <v>14439</v>
      </c>
      <c r="I24" s="48">
        <f t="shared" si="2"/>
        <v>1498.5400000000009</v>
      </c>
    </row>
    <row r="25" spans="1:9" s="1" customFormat="1" ht="29.25" customHeight="1" x14ac:dyDescent="0.25">
      <c r="A25" s="9" t="s">
        <v>93</v>
      </c>
      <c r="B25" s="11">
        <v>36</v>
      </c>
      <c r="C25" s="11">
        <v>9.1999999999999993</v>
      </c>
      <c r="D25" s="13">
        <f t="shared" si="0"/>
        <v>25.555555555555554</v>
      </c>
      <c r="E25" s="11">
        <v>14.9</v>
      </c>
      <c r="F25" s="41">
        <f t="shared" si="1"/>
        <v>-5.7000000000000011</v>
      </c>
      <c r="G25" s="11"/>
      <c r="H25" s="11">
        <v>15</v>
      </c>
      <c r="I25" s="48">
        <f t="shared" si="2"/>
        <v>-15</v>
      </c>
    </row>
    <row r="26" spans="1:9" s="1" customFormat="1" ht="18" customHeight="1" x14ac:dyDescent="0.25">
      <c r="A26" s="9" t="s">
        <v>75</v>
      </c>
      <c r="B26" s="11">
        <v>44110</v>
      </c>
      <c r="C26" s="11">
        <v>12465.16</v>
      </c>
      <c r="D26" s="13">
        <f t="shared" si="0"/>
        <v>28.259260938562687</v>
      </c>
      <c r="E26" s="11">
        <v>12030</v>
      </c>
      <c r="F26" s="41">
        <f t="shared" si="1"/>
        <v>435.15999999999985</v>
      </c>
      <c r="G26" s="11">
        <v>12484.29</v>
      </c>
      <c r="H26" s="11">
        <v>12049</v>
      </c>
      <c r="I26" s="48">
        <f t="shared" si="2"/>
        <v>435.29000000000087</v>
      </c>
    </row>
    <row r="27" spans="1:9" s="1" customFormat="1" ht="15" x14ac:dyDescent="0.25">
      <c r="A27" s="9" t="s">
        <v>76</v>
      </c>
      <c r="B27" s="11">
        <v>656.9</v>
      </c>
      <c r="C27" s="11">
        <v>138.57</v>
      </c>
      <c r="D27" s="13">
        <f t="shared" si="0"/>
        <v>21.094534936824477</v>
      </c>
      <c r="E27" s="11">
        <v>212.3</v>
      </c>
      <c r="F27" s="41">
        <f t="shared" si="1"/>
        <v>-73.730000000000018</v>
      </c>
      <c r="G27" s="11">
        <v>1482.31</v>
      </c>
      <c r="H27" s="11">
        <v>1376</v>
      </c>
      <c r="I27" s="48">
        <f t="shared" si="2"/>
        <v>106.30999999999995</v>
      </c>
    </row>
    <row r="28" spans="1:9" s="1" customFormat="1" ht="18" customHeight="1" x14ac:dyDescent="0.25">
      <c r="A28" s="9" t="s">
        <v>94</v>
      </c>
      <c r="B28" s="11">
        <v>5429.5</v>
      </c>
      <c r="C28" s="11">
        <v>1063.2</v>
      </c>
      <c r="D28" s="13">
        <f t="shared" si="0"/>
        <v>19.58191362003868</v>
      </c>
      <c r="E28" s="11">
        <v>518.6</v>
      </c>
      <c r="F28" s="41">
        <f t="shared" si="1"/>
        <v>544.6</v>
      </c>
      <c r="G28" s="11">
        <v>1966.03</v>
      </c>
      <c r="H28" s="11">
        <v>993</v>
      </c>
      <c r="I28" s="48">
        <f t="shared" si="2"/>
        <v>973.03</v>
      </c>
    </row>
    <row r="29" spans="1:9" ht="30" x14ac:dyDescent="0.25">
      <c r="A29" s="9" t="s">
        <v>16</v>
      </c>
      <c r="B29" s="11">
        <f>B30</f>
        <v>6564.05</v>
      </c>
      <c r="C29" s="11">
        <f t="shared" ref="C29:H29" si="10">C30</f>
        <v>2386</v>
      </c>
      <c r="D29" s="13">
        <f t="shared" si="0"/>
        <v>36.349509830059183</v>
      </c>
      <c r="E29" s="11">
        <f t="shared" ref="E29" si="11">E30</f>
        <v>2577.3000000000002</v>
      </c>
      <c r="F29" s="41">
        <f t="shared" si="1"/>
        <v>-191.30000000000018</v>
      </c>
      <c r="G29" s="11">
        <f t="shared" si="10"/>
        <v>2386.06</v>
      </c>
      <c r="H29" s="11">
        <f t="shared" si="10"/>
        <v>2577</v>
      </c>
      <c r="I29" s="48">
        <f t="shared" si="2"/>
        <v>-190.94000000000005</v>
      </c>
    </row>
    <row r="30" spans="1:9" ht="30" x14ac:dyDescent="0.25">
      <c r="A30" s="9" t="s">
        <v>17</v>
      </c>
      <c r="B30" s="11">
        <v>6564.05</v>
      </c>
      <c r="C30" s="11">
        <v>2386</v>
      </c>
      <c r="D30" s="13">
        <f t="shared" si="0"/>
        <v>36.349509830059183</v>
      </c>
      <c r="E30" s="11">
        <v>2577.3000000000002</v>
      </c>
      <c r="F30" s="41">
        <f t="shared" si="1"/>
        <v>-191.30000000000018</v>
      </c>
      <c r="G30" s="11">
        <v>2386.06</v>
      </c>
      <c r="H30" s="11">
        <v>2577</v>
      </c>
      <c r="I30" s="48">
        <f t="shared" si="2"/>
        <v>-190.94000000000005</v>
      </c>
    </row>
    <row r="31" spans="1:9" ht="34.5" customHeight="1" x14ac:dyDescent="0.25">
      <c r="A31" s="9" t="s">
        <v>18</v>
      </c>
      <c r="B31" s="11">
        <v>29515.5</v>
      </c>
      <c r="C31" s="11">
        <v>7469.2</v>
      </c>
      <c r="D31" s="13">
        <f t="shared" si="0"/>
        <v>25.306025647541119</v>
      </c>
      <c r="E31" s="11">
        <v>7254.6</v>
      </c>
      <c r="F31" s="41">
        <f t="shared" si="1"/>
        <v>214.59999999999945</v>
      </c>
      <c r="G31" s="11">
        <v>8514.5400000000009</v>
      </c>
      <c r="H31" s="11">
        <v>7814</v>
      </c>
      <c r="I31" s="48">
        <f t="shared" si="2"/>
        <v>700.54000000000087</v>
      </c>
    </row>
    <row r="32" spans="1:9" ht="31.5" customHeight="1" x14ac:dyDescent="0.25">
      <c r="A32" s="9" t="s">
        <v>19</v>
      </c>
      <c r="B32" s="11">
        <v>13266</v>
      </c>
      <c r="C32" s="11">
        <v>5594.08</v>
      </c>
      <c r="D32" s="13">
        <f t="shared" si="0"/>
        <v>42.168551183476552</v>
      </c>
      <c r="E32" s="11">
        <v>4660.7</v>
      </c>
      <c r="F32" s="41">
        <f t="shared" si="1"/>
        <v>933.38000000000011</v>
      </c>
      <c r="G32" s="11">
        <v>5594.09</v>
      </c>
      <c r="H32" s="11">
        <v>4809</v>
      </c>
      <c r="I32" s="48">
        <f t="shared" si="2"/>
        <v>785.09000000000015</v>
      </c>
    </row>
    <row r="33" spans="1:9" ht="30" x14ac:dyDescent="0.25">
      <c r="A33" s="9" t="s">
        <v>20</v>
      </c>
      <c r="B33" s="11">
        <v>1404.5</v>
      </c>
      <c r="C33" s="11">
        <v>644.79999999999995</v>
      </c>
      <c r="D33" s="13">
        <f t="shared" si="0"/>
        <v>45.909576361694548</v>
      </c>
      <c r="E33" s="11">
        <v>315.7</v>
      </c>
      <c r="F33" s="41">
        <f t="shared" si="1"/>
        <v>329.09999999999997</v>
      </c>
      <c r="G33" s="11">
        <v>608.4</v>
      </c>
      <c r="H33" s="11">
        <v>313</v>
      </c>
      <c r="I33" s="48">
        <f t="shared" si="2"/>
        <v>295.39999999999998</v>
      </c>
    </row>
    <row r="34" spans="1:9" ht="15" x14ac:dyDescent="0.25">
      <c r="A34" s="9" t="s">
        <v>21</v>
      </c>
      <c r="B34" s="11">
        <v>1000</v>
      </c>
      <c r="C34" s="11">
        <v>0</v>
      </c>
      <c r="D34" s="13"/>
      <c r="E34" s="11">
        <v>-6.5</v>
      </c>
      <c r="F34" s="41">
        <f t="shared" si="1"/>
        <v>6.5</v>
      </c>
      <c r="G34" s="11">
        <v>-78.900000000000006</v>
      </c>
      <c r="H34" s="11">
        <v>303</v>
      </c>
      <c r="I34" s="48">
        <f t="shared" si="2"/>
        <v>-381.9</v>
      </c>
    </row>
    <row r="35" spans="1:9" ht="20.25" customHeight="1" x14ac:dyDescent="0.2">
      <c r="A35" s="12" t="s">
        <v>22</v>
      </c>
      <c r="B35" s="11">
        <f>B36+B41+B43+B44</f>
        <v>830994.70000000007</v>
      </c>
      <c r="C35" s="11">
        <f>C36+C41+C43+C44+C42</f>
        <v>149309.59999999998</v>
      </c>
      <c r="D35" s="13">
        <f t="shared" si="0"/>
        <v>17.967575485138468</v>
      </c>
      <c r="E35" s="11">
        <f>E36+E41+E43+E44+E42</f>
        <v>122245.1</v>
      </c>
      <c r="F35" s="41">
        <f t="shared" si="1"/>
        <v>27064.499999999971</v>
      </c>
      <c r="G35" s="11">
        <f>G36+G41+G43+G44+G42</f>
        <v>149437.18999999997</v>
      </c>
      <c r="H35" s="11">
        <f>H36+H41+H43+H44+H42</f>
        <v>122537.21</v>
      </c>
      <c r="I35" s="48">
        <f t="shared" si="2"/>
        <v>26899.979999999967</v>
      </c>
    </row>
    <row r="36" spans="1:9" ht="50.25" customHeight="1" x14ac:dyDescent="0.25">
      <c r="A36" s="9" t="s">
        <v>23</v>
      </c>
      <c r="B36" s="11">
        <f>B37+B38+B39+B40</f>
        <v>830994.70000000007</v>
      </c>
      <c r="C36" s="11">
        <f t="shared" ref="C36:H36" si="12">C37+C38+C39+C40</f>
        <v>149253.69999999998</v>
      </c>
      <c r="D36" s="13">
        <f t="shared" si="0"/>
        <v>17.960848607097009</v>
      </c>
      <c r="E36" s="11">
        <f t="shared" ref="E36" si="13">E37+E38+E39+E40</f>
        <v>123033.9</v>
      </c>
      <c r="F36" s="41">
        <f t="shared" si="1"/>
        <v>26219.799999999988</v>
      </c>
      <c r="G36" s="11">
        <f t="shared" si="12"/>
        <v>149307.69999999998</v>
      </c>
      <c r="H36" s="11">
        <f t="shared" si="12"/>
        <v>123389.21</v>
      </c>
      <c r="I36" s="48">
        <f t="shared" si="2"/>
        <v>25918.489999999976</v>
      </c>
    </row>
    <row r="37" spans="1:9" ht="28.5" customHeight="1" x14ac:dyDescent="0.25">
      <c r="A37" s="9" t="s">
        <v>24</v>
      </c>
      <c r="B37" s="11">
        <v>0</v>
      </c>
      <c r="C37" s="11">
        <v>0</v>
      </c>
      <c r="D37" s="13"/>
      <c r="E37" s="11">
        <v>0</v>
      </c>
      <c r="F37" s="41">
        <f t="shared" si="1"/>
        <v>0</v>
      </c>
      <c r="G37" s="11">
        <v>0</v>
      </c>
      <c r="H37" s="11">
        <v>0</v>
      </c>
      <c r="I37" s="48">
        <f t="shared" si="2"/>
        <v>0</v>
      </c>
    </row>
    <row r="38" spans="1:9" ht="36" customHeight="1" x14ac:dyDescent="0.25">
      <c r="A38" s="9" t="s">
        <v>25</v>
      </c>
      <c r="B38" s="11">
        <v>118635.6</v>
      </c>
      <c r="C38" s="11">
        <v>8821</v>
      </c>
      <c r="D38" s="13">
        <f t="shared" si="0"/>
        <v>7.4353735303736821</v>
      </c>
      <c r="E38" s="11">
        <v>6736.7</v>
      </c>
      <c r="F38" s="41">
        <f t="shared" si="1"/>
        <v>2084.3000000000002</v>
      </c>
      <c r="G38" s="11">
        <v>8875</v>
      </c>
      <c r="H38" s="11">
        <v>7091.96</v>
      </c>
      <c r="I38" s="48">
        <f t="shared" si="2"/>
        <v>1783.04</v>
      </c>
    </row>
    <row r="39" spans="1:9" ht="33" customHeight="1" x14ac:dyDescent="0.25">
      <c r="A39" s="9" t="s">
        <v>26</v>
      </c>
      <c r="B39" s="11">
        <v>664709.30000000005</v>
      </c>
      <c r="C39" s="11">
        <v>132389.29999999999</v>
      </c>
      <c r="D39" s="13">
        <f t="shared" si="0"/>
        <v>19.916871931835463</v>
      </c>
      <c r="E39" s="11">
        <v>110277</v>
      </c>
      <c r="F39" s="41">
        <f t="shared" si="1"/>
        <v>22112.299999999988</v>
      </c>
      <c r="G39" s="11">
        <v>132389.29999999999</v>
      </c>
      <c r="H39" s="11">
        <v>110277.01</v>
      </c>
      <c r="I39" s="48">
        <f t="shared" si="2"/>
        <v>22112.289999999994</v>
      </c>
    </row>
    <row r="40" spans="1:9" ht="15" x14ac:dyDescent="0.25">
      <c r="A40" s="9" t="s">
        <v>27</v>
      </c>
      <c r="B40" s="11">
        <v>47649.8</v>
      </c>
      <c r="C40" s="11">
        <v>8043.4</v>
      </c>
      <c r="D40" s="13"/>
      <c r="E40" s="11">
        <v>6020.2</v>
      </c>
      <c r="F40" s="41">
        <f t="shared" si="1"/>
        <v>2023.1999999999998</v>
      </c>
      <c r="G40" s="11">
        <v>8043.4</v>
      </c>
      <c r="H40" s="11">
        <v>6020.24</v>
      </c>
      <c r="I40" s="48">
        <f t="shared" si="2"/>
        <v>2023.1599999999999</v>
      </c>
    </row>
    <row r="41" spans="1:9" ht="15" x14ac:dyDescent="0.25">
      <c r="A41" s="9" t="s">
        <v>28</v>
      </c>
      <c r="B41" s="11">
        <v>0</v>
      </c>
      <c r="C41" s="11">
        <v>0</v>
      </c>
      <c r="D41" s="13" t="e">
        <f t="shared" si="0"/>
        <v>#DIV/0!</v>
      </c>
      <c r="E41" s="11">
        <v>5.8</v>
      </c>
      <c r="F41" s="41">
        <f t="shared" si="1"/>
        <v>-5.8</v>
      </c>
      <c r="G41" s="11">
        <v>133.49</v>
      </c>
      <c r="H41" s="11">
        <v>25</v>
      </c>
      <c r="I41" s="48">
        <f t="shared" si="2"/>
        <v>108.49000000000001</v>
      </c>
    </row>
    <row r="42" spans="1:9" s="1" customFormat="1" ht="73.5" customHeight="1" x14ac:dyDescent="0.25">
      <c r="A42" s="9" t="s">
        <v>95</v>
      </c>
      <c r="B42" s="11">
        <v>0</v>
      </c>
      <c r="C42" s="11">
        <v>59.9</v>
      </c>
      <c r="D42" s="13"/>
      <c r="E42" s="11">
        <v>-795.2</v>
      </c>
      <c r="F42" s="41">
        <f t="shared" si="1"/>
        <v>855.1</v>
      </c>
      <c r="G42" s="11">
        <v>0</v>
      </c>
      <c r="H42" s="11">
        <v>-877</v>
      </c>
      <c r="I42" s="48">
        <f t="shared" si="2"/>
        <v>877</v>
      </c>
    </row>
    <row r="43" spans="1:9" ht="54" customHeight="1" x14ac:dyDescent="0.25">
      <c r="A43" s="9" t="s">
        <v>29</v>
      </c>
      <c r="B43" s="11">
        <v>0</v>
      </c>
      <c r="C43" s="11">
        <v>-4</v>
      </c>
      <c r="D43" s="13"/>
      <c r="E43" s="11">
        <v>0.6</v>
      </c>
      <c r="F43" s="41">
        <f t="shared" si="1"/>
        <v>-4.5999999999999996</v>
      </c>
      <c r="G43" s="11">
        <v>0</v>
      </c>
      <c r="H43" s="11">
        <v>0</v>
      </c>
      <c r="I43" s="48">
        <f t="shared" si="2"/>
        <v>0</v>
      </c>
    </row>
    <row r="44" spans="1:9" ht="30" x14ac:dyDescent="0.25">
      <c r="A44" s="9" t="s">
        <v>30</v>
      </c>
      <c r="B44" s="11">
        <v>0</v>
      </c>
      <c r="C44" s="11">
        <v>0</v>
      </c>
      <c r="D44" s="13"/>
      <c r="E44" s="11">
        <v>0</v>
      </c>
      <c r="F44" s="41">
        <f t="shared" si="1"/>
        <v>0</v>
      </c>
      <c r="G44" s="11">
        <v>-4</v>
      </c>
      <c r="H44" s="11">
        <v>0</v>
      </c>
      <c r="I44" s="48">
        <f t="shared" si="2"/>
        <v>-4</v>
      </c>
    </row>
  </sheetData>
  <mergeCells count="5">
    <mergeCell ref="A3:F3"/>
    <mergeCell ref="A1:F1"/>
    <mergeCell ref="A5:A6"/>
    <mergeCell ref="B5:F5"/>
    <mergeCell ref="G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33" workbookViewId="0">
      <selection activeCell="N10" sqref="N10"/>
    </sheetView>
  </sheetViews>
  <sheetFormatPr defaultRowHeight="12.75" x14ac:dyDescent="0.2"/>
  <cols>
    <col min="1" max="1" width="45.140625" style="24" customWidth="1"/>
    <col min="2" max="2" width="14.5703125" style="25" customWidth="1"/>
    <col min="3" max="3" width="12.140625" style="15" customWidth="1"/>
    <col min="4" max="4" width="17.28515625" style="15" customWidth="1"/>
    <col min="5" max="5" width="13.7109375" style="15" customWidth="1"/>
    <col min="6" max="6" width="16.5703125" style="15" customWidth="1"/>
    <col min="7" max="7" width="21.140625" style="15" customWidth="1"/>
    <col min="8" max="8" width="15.7109375" style="15" customWidth="1"/>
    <col min="9" max="9" width="15.85546875" style="15" customWidth="1"/>
    <col min="10" max="10" width="18" style="15" customWidth="1"/>
    <col min="11" max="16384" width="9.140625" style="15"/>
  </cols>
  <sheetData>
    <row r="1" spans="1:15" ht="20.25" customHeight="1" x14ac:dyDescent="0.2">
      <c r="A1" s="63" t="s">
        <v>96</v>
      </c>
      <c r="B1" s="63"/>
      <c r="C1" s="63"/>
      <c r="D1" s="63"/>
      <c r="E1" s="63"/>
      <c r="F1" s="63"/>
      <c r="G1" s="63"/>
    </row>
    <row r="2" spans="1:15" ht="15.75" customHeight="1" x14ac:dyDescent="0.25">
      <c r="A2" s="16"/>
      <c r="B2" s="17"/>
      <c r="C2" s="18"/>
      <c r="D2" s="18"/>
      <c r="E2" s="18"/>
      <c r="F2" s="18"/>
      <c r="G2" s="18"/>
      <c r="J2" s="53" t="s">
        <v>89</v>
      </c>
    </row>
    <row r="3" spans="1:15" ht="35.25" customHeight="1" x14ac:dyDescent="0.25">
      <c r="A3" s="64" t="s">
        <v>0</v>
      </c>
      <c r="B3" s="65" t="s">
        <v>143</v>
      </c>
      <c r="C3" s="65"/>
      <c r="D3" s="65"/>
      <c r="E3" s="65"/>
      <c r="F3" s="65"/>
      <c r="G3" s="66"/>
      <c r="H3" s="67" t="s">
        <v>144</v>
      </c>
      <c r="I3" s="67"/>
      <c r="J3" s="67"/>
    </row>
    <row r="4" spans="1:15" ht="87" customHeight="1" x14ac:dyDescent="0.2">
      <c r="A4" s="64"/>
      <c r="B4" s="49" t="s">
        <v>97</v>
      </c>
      <c r="C4" s="37" t="s">
        <v>153</v>
      </c>
      <c r="D4" s="37" t="s">
        <v>154</v>
      </c>
      <c r="E4" s="37" t="s">
        <v>90</v>
      </c>
      <c r="F4" s="37" t="s">
        <v>87</v>
      </c>
      <c r="G4" s="39" t="s">
        <v>91</v>
      </c>
      <c r="H4" s="37" t="s">
        <v>154</v>
      </c>
      <c r="I4" s="39" t="s">
        <v>87</v>
      </c>
      <c r="J4" s="42" t="s">
        <v>145</v>
      </c>
    </row>
    <row r="5" spans="1:15" ht="15" x14ac:dyDescent="0.25">
      <c r="A5" s="19">
        <v>1</v>
      </c>
      <c r="B5" s="20">
        <v>2</v>
      </c>
      <c r="C5" s="21">
        <v>3</v>
      </c>
      <c r="D5" s="21">
        <v>4</v>
      </c>
      <c r="E5" s="21">
        <v>5</v>
      </c>
      <c r="F5" s="21">
        <v>6</v>
      </c>
      <c r="G5" s="50">
        <v>7</v>
      </c>
      <c r="H5" s="50">
        <v>8</v>
      </c>
      <c r="I5" s="50">
        <v>9</v>
      </c>
      <c r="J5" s="21">
        <v>10</v>
      </c>
    </row>
    <row r="6" spans="1:15" ht="43.5" customHeight="1" x14ac:dyDescent="0.2">
      <c r="A6" s="31" t="s">
        <v>77</v>
      </c>
      <c r="B6" s="32"/>
      <c r="C6" s="33">
        <f>C7+C15+C17+C21+C25+C29+C36+C39+C44+C47+C49</f>
        <v>1476047.72</v>
      </c>
      <c r="D6" s="33">
        <f>D7+D15+D17+D21+D25+D29+D36+D39+D44+D47+D49</f>
        <v>264382.40000000002</v>
      </c>
      <c r="E6" s="33">
        <f>D6/C6*100</f>
        <v>17.911507630661159</v>
      </c>
      <c r="F6" s="33">
        <f>F7+F15+F17+F21+F25+F29+F36+F39+F44+F47+F49</f>
        <v>241025.6</v>
      </c>
      <c r="G6" s="51">
        <f>D6-F6</f>
        <v>23356.800000000017</v>
      </c>
      <c r="H6" s="33">
        <f>H7+H16+H17+H21+H25+H29+H36+H39+H44+H47+H49</f>
        <v>291684.53000000009</v>
      </c>
      <c r="I6" s="33">
        <f>I7+I16+I17+I21+I25+I29+I36+I39+I44+I47+I49</f>
        <v>265482.80000000005</v>
      </c>
      <c r="J6" s="54">
        <f>H6-I6</f>
        <v>26201.73000000004</v>
      </c>
      <c r="M6" s="34" t="s">
        <v>88</v>
      </c>
      <c r="O6" s="34" t="s">
        <v>88</v>
      </c>
    </row>
    <row r="7" spans="1:15" ht="19.5" customHeight="1" x14ac:dyDescent="0.2">
      <c r="A7" s="22" t="s">
        <v>32</v>
      </c>
      <c r="B7" s="30" t="s">
        <v>98</v>
      </c>
      <c r="C7" s="23">
        <f>SUM(C8:C14)</f>
        <v>108107.72</v>
      </c>
      <c r="D7" s="23">
        <f>SUM(D9:D14)</f>
        <v>18020.900000000001</v>
      </c>
      <c r="E7" s="33">
        <f t="shared" ref="E7:E52" si="0">D7/C7*100</f>
        <v>16.669392343118513</v>
      </c>
      <c r="F7" s="23">
        <f>SUM(F9:F14)</f>
        <v>23750.1</v>
      </c>
      <c r="G7" s="51">
        <f t="shared" ref="G7:G52" si="1">D7-F7</f>
        <v>-5729.1999999999971</v>
      </c>
      <c r="H7" s="23">
        <f>SUM(H8:H14)</f>
        <v>30860</v>
      </c>
      <c r="I7" s="23">
        <f>SUM(I8:I14)</f>
        <v>36684.300000000003</v>
      </c>
      <c r="J7" s="54">
        <f t="shared" ref="J7:J52" si="2">H7-I7</f>
        <v>-5824.3000000000029</v>
      </c>
      <c r="M7" s="15" t="s">
        <v>88</v>
      </c>
      <c r="N7" s="34" t="s">
        <v>88</v>
      </c>
    </row>
    <row r="8" spans="1:15" ht="28.5" customHeight="1" x14ac:dyDescent="0.2">
      <c r="A8" s="22" t="s">
        <v>149</v>
      </c>
      <c r="B8" s="30" t="s">
        <v>146</v>
      </c>
      <c r="C8" s="23">
        <v>0</v>
      </c>
      <c r="D8" s="23">
        <v>0</v>
      </c>
      <c r="E8" s="33">
        <v>0</v>
      </c>
      <c r="F8" s="23">
        <v>0</v>
      </c>
      <c r="G8" s="51">
        <v>0</v>
      </c>
      <c r="H8" s="23">
        <v>3170.4</v>
      </c>
      <c r="I8" s="23">
        <v>2772</v>
      </c>
      <c r="J8" s="54">
        <f t="shared" si="2"/>
        <v>398.40000000000009</v>
      </c>
    </row>
    <row r="9" spans="1:15" ht="64.5" customHeight="1" x14ac:dyDescent="0.2">
      <c r="A9" s="22" t="s">
        <v>33</v>
      </c>
      <c r="B9" s="30" t="s">
        <v>99</v>
      </c>
      <c r="C9" s="23">
        <v>2466.02</v>
      </c>
      <c r="D9" s="29">
        <v>331.1</v>
      </c>
      <c r="E9" s="33">
        <f t="shared" si="0"/>
        <v>13.426492891379633</v>
      </c>
      <c r="F9" s="29">
        <v>322.60000000000002</v>
      </c>
      <c r="G9" s="51">
        <f t="shared" si="1"/>
        <v>8.5</v>
      </c>
      <c r="H9" s="23">
        <v>334</v>
      </c>
      <c r="I9" s="23">
        <v>322.60000000000002</v>
      </c>
      <c r="J9" s="54">
        <f t="shared" si="2"/>
        <v>11.399999999999977</v>
      </c>
      <c r="N9" s="34" t="s">
        <v>88</v>
      </c>
      <c r="O9" s="15" t="s">
        <v>88</v>
      </c>
    </row>
    <row r="10" spans="1:15" ht="61.5" customHeight="1" x14ac:dyDescent="0.2">
      <c r="A10" s="22" t="s">
        <v>34</v>
      </c>
      <c r="B10" s="30" t="s">
        <v>100</v>
      </c>
      <c r="C10" s="23">
        <v>31107.9</v>
      </c>
      <c r="D10" s="29">
        <v>5600</v>
      </c>
      <c r="E10" s="33">
        <f t="shared" si="0"/>
        <v>18.001858048920049</v>
      </c>
      <c r="F10" s="29">
        <v>4891.3999999999996</v>
      </c>
      <c r="G10" s="51">
        <f t="shared" si="1"/>
        <v>708.60000000000036</v>
      </c>
      <c r="H10" s="23">
        <v>10449.5</v>
      </c>
      <c r="I10" s="23">
        <v>9831</v>
      </c>
      <c r="J10" s="54">
        <f t="shared" si="2"/>
        <v>618.5</v>
      </c>
    </row>
    <row r="11" spans="1:15" ht="15" x14ac:dyDescent="0.2">
      <c r="A11" s="22" t="s">
        <v>35</v>
      </c>
      <c r="B11" s="30" t="s">
        <v>101</v>
      </c>
      <c r="C11" s="23">
        <v>2.2999999999999998</v>
      </c>
      <c r="D11" s="29">
        <v>0.2</v>
      </c>
      <c r="E11" s="33">
        <f t="shared" si="0"/>
        <v>8.6956521739130448</v>
      </c>
      <c r="F11" s="29">
        <v>0.2</v>
      </c>
      <c r="G11" s="51">
        <f t="shared" si="1"/>
        <v>0</v>
      </c>
      <c r="H11" s="23">
        <v>0</v>
      </c>
      <c r="I11" s="23">
        <v>0</v>
      </c>
      <c r="J11" s="54">
        <f t="shared" si="2"/>
        <v>0</v>
      </c>
    </row>
    <row r="12" spans="1:15" ht="51.75" customHeight="1" x14ac:dyDescent="0.2">
      <c r="A12" s="22" t="s">
        <v>36</v>
      </c>
      <c r="B12" s="30" t="s">
        <v>102</v>
      </c>
      <c r="C12" s="23">
        <v>10173.6</v>
      </c>
      <c r="D12" s="29">
        <v>1346.2</v>
      </c>
      <c r="E12" s="33">
        <f t="shared" si="0"/>
        <v>13.232287489187703</v>
      </c>
      <c r="F12" s="29">
        <v>1703.6</v>
      </c>
      <c r="G12" s="51">
        <f t="shared" si="1"/>
        <v>-357.39999999999986</v>
      </c>
      <c r="H12" s="23">
        <v>1346.2</v>
      </c>
      <c r="I12" s="23">
        <v>1703.6</v>
      </c>
      <c r="J12" s="54">
        <f t="shared" si="2"/>
        <v>-357.39999999999986</v>
      </c>
    </row>
    <row r="13" spans="1:15" ht="15" x14ac:dyDescent="0.2">
      <c r="A13" s="22" t="s">
        <v>37</v>
      </c>
      <c r="B13" s="30" t="s">
        <v>103</v>
      </c>
      <c r="C13" s="23">
        <v>3988</v>
      </c>
      <c r="D13" s="29">
        <v>0</v>
      </c>
      <c r="E13" s="33">
        <f t="shared" si="0"/>
        <v>0</v>
      </c>
      <c r="F13" s="29">
        <v>0</v>
      </c>
      <c r="G13" s="51">
        <f t="shared" si="1"/>
        <v>0</v>
      </c>
      <c r="H13" s="23">
        <v>0</v>
      </c>
      <c r="I13" s="23">
        <v>0</v>
      </c>
      <c r="J13" s="54">
        <f t="shared" si="2"/>
        <v>0</v>
      </c>
    </row>
    <row r="14" spans="1:15" ht="15" x14ac:dyDescent="0.2">
      <c r="A14" s="22" t="s">
        <v>38</v>
      </c>
      <c r="B14" s="30" t="s">
        <v>104</v>
      </c>
      <c r="C14" s="23">
        <v>60369.9</v>
      </c>
      <c r="D14" s="29">
        <v>10743.4</v>
      </c>
      <c r="E14" s="33">
        <f t="shared" si="0"/>
        <v>17.795954606517487</v>
      </c>
      <c r="F14" s="29">
        <v>16832.3</v>
      </c>
      <c r="G14" s="51">
        <f t="shared" si="1"/>
        <v>-6088.9</v>
      </c>
      <c r="H14" s="23">
        <v>15559.9</v>
      </c>
      <c r="I14" s="23">
        <v>22055.1</v>
      </c>
      <c r="J14" s="54">
        <f t="shared" si="2"/>
        <v>-6495.1999999999989</v>
      </c>
    </row>
    <row r="15" spans="1:15" ht="15" x14ac:dyDescent="0.2">
      <c r="A15" s="22" t="s">
        <v>39</v>
      </c>
      <c r="B15" s="30" t="s">
        <v>105</v>
      </c>
      <c r="C15" s="23">
        <f>C16</f>
        <v>4310.7</v>
      </c>
      <c r="D15" s="23">
        <f t="shared" ref="D15:F15" si="3">D16</f>
        <v>1020.9</v>
      </c>
      <c r="E15" s="33">
        <f t="shared" si="0"/>
        <v>23.682928526689402</v>
      </c>
      <c r="F15" s="23">
        <f t="shared" si="3"/>
        <v>843.3</v>
      </c>
      <c r="G15" s="51">
        <f t="shared" si="1"/>
        <v>177.60000000000002</v>
      </c>
      <c r="H15" s="23">
        <f>H16</f>
        <v>809.1</v>
      </c>
      <c r="I15" s="23">
        <f>I16</f>
        <v>649.4</v>
      </c>
      <c r="J15" s="54">
        <f t="shared" si="2"/>
        <v>159.70000000000005</v>
      </c>
    </row>
    <row r="16" spans="1:15" ht="20.25" customHeight="1" x14ac:dyDescent="0.2">
      <c r="A16" s="22" t="s">
        <v>40</v>
      </c>
      <c r="B16" s="30" t="s">
        <v>106</v>
      </c>
      <c r="C16" s="23">
        <v>4310.7</v>
      </c>
      <c r="D16" s="29">
        <v>1020.9</v>
      </c>
      <c r="E16" s="33">
        <f t="shared" si="0"/>
        <v>23.682928526689402</v>
      </c>
      <c r="F16" s="29">
        <v>843.3</v>
      </c>
      <c r="G16" s="51">
        <f t="shared" si="1"/>
        <v>177.60000000000002</v>
      </c>
      <c r="H16" s="23">
        <v>809.1</v>
      </c>
      <c r="I16" s="23">
        <v>649.4</v>
      </c>
      <c r="J16" s="54">
        <f t="shared" si="2"/>
        <v>159.70000000000005</v>
      </c>
    </row>
    <row r="17" spans="1:10" ht="28.5" customHeight="1" x14ac:dyDescent="0.2">
      <c r="A17" s="22" t="s">
        <v>41</v>
      </c>
      <c r="B17" s="30" t="s">
        <v>107</v>
      </c>
      <c r="C17" s="23">
        <f>SUM(C18:C20)</f>
        <v>113.9</v>
      </c>
      <c r="D17" s="23">
        <f>SUM(D18:D20)</f>
        <v>21.799999999999997</v>
      </c>
      <c r="E17" s="33">
        <f t="shared" si="0"/>
        <v>19.139596136962243</v>
      </c>
      <c r="F17" s="23">
        <f>SUM(F20)</f>
        <v>8.6</v>
      </c>
      <c r="G17" s="51">
        <f t="shared" si="1"/>
        <v>13.199999999999998</v>
      </c>
      <c r="H17" s="23">
        <f>SUM(H18:H20)</f>
        <v>55.3</v>
      </c>
      <c r="I17" s="23">
        <f>SUM(I20)</f>
        <v>59.9</v>
      </c>
      <c r="J17" s="54">
        <f t="shared" si="2"/>
        <v>-4.6000000000000014</v>
      </c>
    </row>
    <row r="18" spans="1:10" ht="24.75" customHeight="1" x14ac:dyDescent="0.2">
      <c r="A18" s="22" t="s">
        <v>156</v>
      </c>
      <c r="B18" s="30" t="s">
        <v>155</v>
      </c>
      <c r="C18" s="23">
        <v>43.9</v>
      </c>
      <c r="D18" s="23">
        <v>12.6</v>
      </c>
      <c r="E18" s="33">
        <f t="shared" si="0"/>
        <v>28.701594533029613</v>
      </c>
      <c r="F18" s="23">
        <v>0</v>
      </c>
      <c r="G18" s="51">
        <f t="shared" si="1"/>
        <v>12.6</v>
      </c>
      <c r="H18" s="23">
        <v>12.6</v>
      </c>
      <c r="I18" s="23">
        <v>0</v>
      </c>
      <c r="J18" s="54">
        <f t="shared" si="2"/>
        <v>12.6</v>
      </c>
    </row>
    <row r="19" spans="1:10" ht="24.75" customHeight="1" x14ac:dyDescent="0.2">
      <c r="A19" s="22"/>
      <c r="B19" s="30" t="s">
        <v>157</v>
      </c>
      <c r="C19" s="23">
        <v>0</v>
      </c>
      <c r="D19" s="23">
        <v>0</v>
      </c>
      <c r="E19" s="33" t="e">
        <f t="shared" si="0"/>
        <v>#DIV/0!</v>
      </c>
      <c r="F19" s="23">
        <v>0</v>
      </c>
      <c r="G19" s="51">
        <f t="shared" si="1"/>
        <v>0</v>
      </c>
      <c r="H19" s="23">
        <v>14.5</v>
      </c>
      <c r="I19" s="23">
        <v>0</v>
      </c>
      <c r="J19" s="54">
        <f t="shared" si="2"/>
        <v>14.5</v>
      </c>
    </row>
    <row r="20" spans="1:10" ht="43.5" customHeight="1" x14ac:dyDescent="0.2">
      <c r="A20" s="22" t="s">
        <v>82</v>
      </c>
      <c r="B20" s="30" t="s">
        <v>108</v>
      </c>
      <c r="C20" s="23">
        <v>70</v>
      </c>
      <c r="D20" s="29">
        <v>9.1999999999999993</v>
      </c>
      <c r="E20" s="33">
        <f t="shared" si="0"/>
        <v>13.142857142857142</v>
      </c>
      <c r="F20" s="29">
        <v>8.6</v>
      </c>
      <c r="G20" s="51">
        <f t="shared" si="1"/>
        <v>0.59999999999999964</v>
      </c>
      <c r="H20" s="23">
        <v>28.2</v>
      </c>
      <c r="I20" s="23">
        <v>59.9</v>
      </c>
      <c r="J20" s="54">
        <f t="shared" si="2"/>
        <v>-31.7</v>
      </c>
    </row>
    <row r="21" spans="1:10" ht="15" x14ac:dyDescent="0.2">
      <c r="A21" s="22" t="s">
        <v>42</v>
      </c>
      <c r="B21" s="30" t="s">
        <v>109</v>
      </c>
      <c r="C21" s="23">
        <f>SUM(C22:C24)</f>
        <v>39688.800000000003</v>
      </c>
      <c r="D21" s="23">
        <f t="shared" ref="D21" si="4">SUM(D22:D24)</f>
        <v>1992.2</v>
      </c>
      <c r="E21" s="33">
        <f t="shared" si="0"/>
        <v>5.0195521154582652</v>
      </c>
      <c r="F21" s="23">
        <f t="shared" ref="F21" si="5">SUM(F22:F24)</f>
        <v>1756</v>
      </c>
      <c r="G21" s="51">
        <f t="shared" si="1"/>
        <v>236.20000000000005</v>
      </c>
      <c r="H21" s="23">
        <f>SUM(H22:H24)</f>
        <v>12335.5</v>
      </c>
      <c r="I21" s="23">
        <f>SUM(I22:I24)</f>
        <v>12071.5</v>
      </c>
      <c r="J21" s="54">
        <f t="shared" si="2"/>
        <v>264</v>
      </c>
    </row>
    <row r="22" spans="1:10" ht="15" x14ac:dyDescent="0.2">
      <c r="A22" s="22" t="s">
        <v>43</v>
      </c>
      <c r="B22" s="30" t="s">
        <v>110</v>
      </c>
      <c r="C22" s="23">
        <v>2348.5</v>
      </c>
      <c r="D22" s="29">
        <v>0</v>
      </c>
      <c r="E22" s="33">
        <f t="shared" si="0"/>
        <v>0</v>
      </c>
      <c r="F22" s="29">
        <v>0</v>
      </c>
      <c r="G22" s="51">
        <f t="shared" si="1"/>
        <v>0</v>
      </c>
      <c r="H22" s="23">
        <v>0</v>
      </c>
      <c r="I22" s="23">
        <v>0</v>
      </c>
      <c r="J22" s="54">
        <f t="shared" si="2"/>
        <v>0</v>
      </c>
    </row>
    <row r="23" spans="1:10" ht="15" x14ac:dyDescent="0.2">
      <c r="A23" s="22" t="s">
        <v>44</v>
      </c>
      <c r="B23" s="30" t="s">
        <v>111</v>
      </c>
      <c r="C23" s="23">
        <v>21825.5</v>
      </c>
      <c r="D23" s="29">
        <v>316</v>
      </c>
      <c r="E23" s="33">
        <f t="shared" si="0"/>
        <v>1.4478477010835948</v>
      </c>
      <c r="F23" s="29">
        <v>146</v>
      </c>
      <c r="G23" s="51">
        <f t="shared" si="1"/>
        <v>170</v>
      </c>
      <c r="H23" s="23">
        <v>10659.3</v>
      </c>
      <c r="I23" s="23">
        <v>10461.5</v>
      </c>
      <c r="J23" s="54">
        <f t="shared" si="2"/>
        <v>197.79999999999927</v>
      </c>
    </row>
    <row r="24" spans="1:10" ht="30" x14ac:dyDescent="0.2">
      <c r="A24" s="22" t="s">
        <v>45</v>
      </c>
      <c r="B24" s="30" t="s">
        <v>112</v>
      </c>
      <c r="C24" s="23">
        <v>15514.8</v>
      </c>
      <c r="D24" s="29">
        <v>1676.2</v>
      </c>
      <c r="E24" s="33">
        <f t="shared" si="0"/>
        <v>10.8038775878516</v>
      </c>
      <c r="F24" s="29">
        <v>1610</v>
      </c>
      <c r="G24" s="51">
        <f t="shared" si="1"/>
        <v>66.200000000000045</v>
      </c>
      <c r="H24" s="23">
        <v>1676.2</v>
      </c>
      <c r="I24" s="23">
        <v>1610</v>
      </c>
      <c r="J24" s="54">
        <f t="shared" si="2"/>
        <v>66.200000000000045</v>
      </c>
    </row>
    <row r="25" spans="1:10" ht="26.25" customHeight="1" x14ac:dyDescent="0.2">
      <c r="A25" s="22" t="s">
        <v>46</v>
      </c>
      <c r="B25" s="30" t="s">
        <v>113</v>
      </c>
      <c r="C25" s="23">
        <f>SUM(C26:C28)</f>
        <v>130694</v>
      </c>
      <c r="D25" s="23">
        <f>SUM(D26:D28)</f>
        <v>10507.199999999999</v>
      </c>
      <c r="E25" s="33">
        <f t="shared" si="0"/>
        <v>8.039542748710728</v>
      </c>
      <c r="F25" s="23">
        <f>SUM(F26:F28)</f>
        <v>16650.7</v>
      </c>
      <c r="G25" s="51">
        <f t="shared" si="1"/>
        <v>-6143.5000000000018</v>
      </c>
      <c r="H25" s="23">
        <f>SUM(H26:H28)</f>
        <v>15705.8</v>
      </c>
      <c r="I25" s="23">
        <f>SUM(I26:I28)</f>
        <v>21351.8</v>
      </c>
      <c r="J25" s="54">
        <f t="shared" si="2"/>
        <v>-5646</v>
      </c>
    </row>
    <row r="26" spans="1:10" ht="15" x14ac:dyDescent="0.2">
      <c r="A26" s="22" t="s">
        <v>47</v>
      </c>
      <c r="B26" s="30" t="s">
        <v>114</v>
      </c>
      <c r="C26" s="23">
        <v>29458.3</v>
      </c>
      <c r="D26" s="29">
        <v>4911.8999999999996</v>
      </c>
      <c r="E26" s="33">
        <f t="shared" si="0"/>
        <v>16.674078273355896</v>
      </c>
      <c r="F26" s="29">
        <v>2732</v>
      </c>
      <c r="G26" s="51">
        <f t="shared" si="1"/>
        <v>2179.8999999999996</v>
      </c>
      <c r="H26" s="23">
        <v>4971.8</v>
      </c>
      <c r="I26" s="23">
        <v>2763.9</v>
      </c>
      <c r="J26" s="54">
        <f t="shared" si="2"/>
        <v>2207.9</v>
      </c>
    </row>
    <row r="27" spans="1:10" ht="15" x14ac:dyDescent="0.2">
      <c r="A27" s="22" t="s">
        <v>48</v>
      </c>
      <c r="B27" s="30" t="s">
        <v>115</v>
      </c>
      <c r="C27" s="23">
        <v>89793.9</v>
      </c>
      <c r="D27" s="29">
        <v>3792</v>
      </c>
      <c r="E27" s="33">
        <f t="shared" si="0"/>
        <v>4.2230040125220087</v>
      </c>
      <c r="F27" s="29">
        <v>12541</v>
      </c>
      <c r="G27" s="51">
        <f t="shared" si="1"/>
        <v>-8749</v>
      </c>
      <c r="H27" s="23">
        <v>3792</v>
      </c>
      <c r="I27" s="23">
        <v>12541</v>
      </c>
      <c r="J27" s="54">
        <f t="shared" si="2"/>
        <v>-8749</v>
      </c>
    </row>
    <row r="28" spans="1:10" ht="15" x14ac:dyDescent="0.2">
      <c r="A28" s="22" t="s">
        <v>49</v>
      </c>
      <c r="B28" s="30" t="s">
        <v>116</v>
      </c>
      <c r="C28" s="23">
        <v>11441.8</v>
      </c>
      <c r="D28" s="29">
        <v>1803.3</v>
      </c>
      <c r="E28" s="33">
        <f t="shared" si="0"/>
        <v>15.760632068380851</v>
      </c>
      <c r="F28" s="29">
        <v>1377.7</v>
      </c>
      <c r="G28" s="51">
        <f t="shared" si="1"/>
        <v>425.59999999999991</v>
      </c>
      <c r="H28" s="23">
        <v>6942</v>
      </c>
      <c r="I28" s="23">
        <v>6046.9</v>
      </c>
      <c r="J28" s="54">
        <f t="shared" si="2"/>
        <v>895.10000000000036</v>
      </c>
    </row>
    <row r="29" spans="1:10" ht="15" x14ac:dyDescent="0.2">
      <c r="A29" s="22" t="s">
        <v>50</v>
      </c>
      <c r="B29" s="30" t="s">
        <v>117</v>
      </c>
      <c r="C29" s="23">
        <f>SUM(C30:C35)</f>
        <v>1101438.3999999999</v>
      </c>
      <c r="D29" s="23">
        <f t="shared" ref="D29" si="6">SUM(D30:D35)</f>
        <v>209875.80000000002</v>
      </c>
      <c r="E29" s="33">
        <f t="shared" si="0"/>
        <v>19.054701561158577</v>
      </c>
      <c r="F29" s="23">
        <f t="shared" ref="F29" si="7">SUM(F30:F35)</f>
        <v>177403.8</v>
      </c>
      <c r="G29" s="51">
        <f t="shared" si="1"/>
        <v>32472.000000000029</v>
      </c>
      <c r="H29" s="23">
        <f>SUM(H30:H35)</f>
        <v>209875.83000000002</v>
      </c>
      <c r="I29" s="23">
        <f>SUM(I30:I35)</f>
        <v>177403.8</v>
      </c>
      <c r="J29" s="54">
        <f t="shared" si="2"/>
        <v>32472.030000000028</v>
      </c>
    </row>
    <row r="30" spans="1:10" ht="15" x14ac:dyDescent="0.2">
      <c r="A30" s="22" t="s">
        <v>51</v>
      </c>
      <c r="B30" s="30" t="s">
        <v>118</v>
      </c>
      <c r="C30" s="23">
        <v>296154.09999999998</v>
      </c>
      <c r="D30" s="29">
        <v>61697.8</v>
      </c>
      <c r="E30" s="33">
        <f t="shared" si="0"/>
        <v>20.833005519761507</v>
      </c>
      <c r="F30" s="29">
        <v>55429.8</v>
      </c>
      <c r="G30" s="51">
        <f t="shared" si="1"/>
        <v>6268</v>
      </c>
      <c r="H30" s="23">
        <v>61697.8</v>
      </c>
      <c r="I30" s="23">
        <v>55429.8</v>
      </c>
      <c r="J30" s="54">
        <f t="shared" si="2"/>
        <v>6268</v>
      </c>
    </row>
    <row r="31" spans="1:10" ht="15" x14ac:dyDescent="0.2">
      <c r="A31" s="22" t="s">
        <v>52</v>
      </c>
      <c r="B31" s="30" t="s">
        <v>119</v>
      </c>
      <c r="C31" s="23">
        <v>660935.6</v>
      </c>
      <c r="D31" s="29">
        <v>120713.3</v>
      </c>
      <c r="E31" s="33">
        <f t="shared" si="0"/>
        <v>18.264003331035582</v>
      </c>
      <c r="F31" s="29">
        <v>98250</v>
      </c>
      <c r="G31" s="51">
        <f t="shared" si="1"/>
        <v>22463.300000000003</v>
      </c>
      <c r="H31" s="23">
        <v>120713.3</v>
      </c>
      <c r="I31" s="23">
        <v>98250</v>
      </c>
      <c r="J31" s="54">
        <f t="shared" si="2"/>
        <v>22463.300000000003</v>
      </c>
    </row>
    <row r="32" spans="1:10" ht="15" x14ac:dyDescent="0.2">
      <c r="A32" s="22" t="s">
        <v>53</v>
      </c>
      <c r="B32" s="30" t="s">
        <v>120</v>
      </c>
      <c r="C32" s="23">
        <v>68438.3</v>
      </c>
      <c r="D32" s="29">
        <v>15640.4</v>
      </c>
      <c r="E32" s="33">
        <f t="shared" si="0"/>
        <v>22.853285367988391</v>
      </c>
      <c r="F32" s="29">
        <v>14230.9</v>
      </c>
      <c r="G32" s="51">
        <f t="shared" si="1"/>
        <v>1409.5</v>
      </c>
      <c r="H32" s="23">
        <v>15640.43</v>
      </c>
      <c r="I32" s="23">
        <v>14230.9</v>
      </c>
      <c r="J32" s="54">
        <f t="shared" si="2"/>
        <v>1409.5300000000007</v>
      </c>
    </row>
    <row r="33" spans="1:13" ht="30" x14ac:dyDescent="0.2">
      <c r="A33" s="22" t="s">
        <v>124</v>
      </c>
      <c r="B33" s="30" t="s">
        <v>123</v>
      </c>
      <c r="C33" s="23">
        <v>176.1</v>
      </c>
      <c r="D33" s="29">
        <v>68.099999999999994</v>
      </c>
      <c r="E33" s="33">
        <f t="shared" si="0"/>
        <v>38.67120954003407</v>
      </c>
      <c r="F33" s="29">
        <v>36.5</v>
      </c>
      <c r="G33" s="51">
        <f t="shared" si="1"/>
        <v>31.599999999999994</v>
      </c>
      <c r="H33" s="23">
        <v>68.099999999999994</v>
      </c>
      <c r="I33" s="23">
        <v>36.5</v>
      </c>
      <c r="J33" s="54">
        <f t="shared" si="2"/>
        <v>31.599999999999994</v>
      </c>
    </row>
    <row r="34" spans="1:13" ht="15" x14ac:dyDescent="0.2">
      <c r="A34" s="22" t="s">
        <v>54</v>
      </c>
      <c r="B34" s="30" t="s">
        <v>121</v>
      </c>
      <c r="C34" s="23">
        <v>0</v>
      </c>
      <c r="D34" s="29">
        <v>0</v>
      </c>
      <c r="E34" s="33" t="e">
        <f t="shared" si="0"/>
        <v>#DIV/0!</v>
      </c>
      <c r="F34" s="29">
        <v>0</v>
      </c>
      <c r="G34" s="51">
        <f t="shared" si="1"/>
        <v>0</v>
      </c>
      <c r="H34" s="23">
        <v>0</v>
      </c>
      <c r="I34" s="23">
        <v>0</v>
      </c>
      <c r="J34" s="54">
        <f t="shared" si="2"/>
        <v>0</v>
      </c>
    </row>
    <row r="35" spans="1:13" ht="15" x14ac:dyDescent="0.2">
      <c r="A35" s="22" t="s">
        <v>55</v>
      </c>
      <c r="B35" s="30" t="s">
        <v>122</v>
      </c>
      <c r="C35" s="23">
        <v>75734.3</v>
      </c>
      <c r="D35" s="29">
        <v>11756.2</v>
      </c>
      <c r="E35" s="33">
        <f t="shared" si="0"/>
        <v>15.52295327216334</v>
      </c>
      <c r="F35" s="29">
        <v>9456.6</v>
      </c>
      <c r="G35" s="51">
        <f t="shared" si="1"/>
        <v>2299.6000000000004</v>
      </c>
      <c r="H35" s="23">
        <v>11756.2</v>
      </c>
      <c r="I35" s="23">
        <v>9456.6</v>
      </c>
      <c r="J35" s="54">
        <f t="shared" si="2"/>
        <v>2299.6000000000004</v>
      </c>
    </row>
    <row r="36" spans="1:13" ht="15" x14ac:dyDescent="0.2">
      <c r="A36" s="22" t="s">
        <v>56</v>
      </c>
      <c r="B36" s="30" t="s">
        <v>125</v>
      </c>
      <c r="C36" s="23">
        <f>C37</f>
        <v>25023.4</v>
      </c>
      <c r="D36" s="23">
        <f t="shared" ref="D36:F36" si="8">D37</f>
        <v>5371.9</v>
      </c>
      <c r="E36" s="33">
        <f t="shared" si="0"/>
        <v>21.467506413996496</v>
      </c>
      <c r="F36" s="23">
        <f t="shared" si="8"/>
        <v>5001.1000000000004</v>
      </c>
      <c r="G36" s="51">
        <f t="shared" si="1"/>
        <v>370.79999999999927</v>
      </c>
      <c r="H36" s="23">
        <f>H37+H38</f>
        <v>13663.900000000001</v>
      </c>
      <c r="I36" s="23">
        <f>I37</f>
        <v>10826.2</v>
      </c>
      <c r="J36" s="54">
        <f t="shared" si="2"/>
        <v>2837.7000000000007</v>
      </c>
    </row>
    <row r="37" spans="1:13" ht="15" x14ac:dyDescent="0.2">
      <c r="A37" s="22" t="s">
        <v>57</v>
      </c>
      <c r="B37" s="30" t="s">
        <v>126</v>
      </c>
      <c r="C37" s="23">
        <v>25023.4</v>
      </c>
      <c r="D37" s="29">
        <v>5371.9</v>
      </c>
      <c r="E37" s="33">
        <f t="shared" si="0"/>
        <v>21.467506413996496</v>
      </c>
      <c r="F37" s="29">
        <v>5001.1000000000004</v>
      </c>
      <c r="G37" s="51">
        <f t="shared" si="1"/>
        <v>370.79999999999927</v>
      </c>
      <c r="H37" s="23">
        <v>12455.2</v>
      </c>
      <c r="I37" s="23">
        <v>10826.2</v>
      </c>
      <c r="J37" s="54">
        <f t="shared" si="2"/>
        <v>1629</v>
      </c>
      <c r="M37" s="34" t="s">
        <v>88</v>
      </c>
    </row>
    <row r="38" spans="1:13" ht="32.25" customHeight="1" x14ac:dyDescent="0.2">
      <c r="A38" s="22" t="s">
        <v>150</v>
      </c>
      <c r="B38" s="30" t="s">
        <v>147</v>
      </c>
      <c r="C38" s="23">
        <v>0</v>
      </c>
      <c r="D38" s="29">
        <v>0</v>
      </c>
      <c r="E38" s="33"/>
      <c r="F38" s="29">
        <v>0</v>
      </c>
      <c r="G38" s="51">
        <f t="shared" si="1"/>
        <v>0</v>
      </c>
      <c r="H38" s="23">
        <v>1208.7</v>
      </c>
      <c r="I38" s="23">
        <v>2116.5</v>
      </c>
      <c r="J38" s="54">
        <f t="shared" si="2"/>
        <v>-907.8</v>
      </c>
      <c r="M38" s="34"/>
    </row>
    <row r="39" spans="1:13" ht="15" x14ac:dyDescent="0.2">
      <c r="A39" s="22" t="s">
        <v>58</v>
      </c>
      <c r="B39" s="30" t="s">
        <v>127</v>
      </c>
      <c r="C39" s="23">
        <f>SUM(C40:C43)</f>
        <v>42412.7</v>
      </c>
      <c r="D39" s="23">
        <f t="shared" ref="D39" si="9">SUM(D40:D43)</f>
        <v>7321.8</v>
      </c>
      <c r="E39" s="33">
        <f t="shared" si="0"/>
        <v>17.263225401825398</v>
      </c>
      <c r="F39" s="23">
        <f t="shared" ref="F39" si="10">SUM(F40:F43)</f>
        <v>5515.8</v>
      </c>
      <c r="G39" s="51">
        <f t="shared" si="1"/>
        <v>1806</v>
      </c>
      <c r="H39" s="23">
        <f>SUM(H40:H43)</f>
        <v>7791.7</v>
      </c>
      <c r="I39" s="23">
        <f>SUM(I40:I43)</f>
        <v>5956.4</v>
      </c>
      <c r="J39" s="54">
        <f t="shared" si="2"/>
        <v>1835.3000000000002</v>
      </c>
    </row>
    <row r="40" spans="1:13" ht="15" x14ac:dyDescent="0.2">
      <c r="A40" s="22" t="s">
        <v>59</v>
      </c>
      <c r="B40" s="30" t="s">
        <v>128</v>
      </c>
      <c r="C40" s="23">
        <v>6907.8</v>
      </c>
      <c r="D40" s="29">
        <v>1200</v>
      </c>
      <c r="E40" s="33">
        <f t="shared" si="0"/>
        <v>17.371666811430554</v>
      </c>
      <c r="F40" s="29">
        <v>610.4</v>
      </c>
      <c r="G40" s="51">
        <f t="shared" si="1"/>
        <v>589.6</v>
      </c>
      <c r="H40" s="23">
        <v>1669.9</v>
      </c>
      <c r="I40" s="23">
        <v>1051</v>
      </c>
      <c r="J40" s="54">
        <f t="shared" si="2"/>
        <v>618.90000000000009</v>
      </c>
    </row>
    <row r="41" spans="1:13" ht="15" x14ac:dyDescent="0.2">
      <c r="A41" s="22" t="s">
        <v>60</v>
      </c>
      <c r="B41" s="30" t="s">
        <v>129</v>
      </c>
      <c r="C41" s="23">
        <v>12660.5</v>
      </c>
      <c r="D41" s="29">
        <v>2844</v>
      </c>
      <c r="E41" s="33">
        <f t="shared" si="0"/>
        <v>22.46356778958177</v>
      </c>
      <c r="F41" s="29">
        <v>2070.8000000000002</v>
      </c>
      <c r="G41" s="51">
        <f t="shared" si="1"/>
        <v>773.19999999999982</v>
      </c>
      <c r="H41" s="23">
        <v>2844</v>
      </c>
      <c r="I41" s="23">
        <v>2070.8000000000002</v>
      </c>
      <c r="J41" s="54">
        <f t="shared" si="2"/>
        <v>773.19999999999982</v>
      </c>
    </row>
    <row r="42" spans="1:13" ht="15" x14ac:dyDescent="0.2">
      <c r="A42" s="22" t="s">
        <v>61</v>
      </c>
      <c r="B42" s="30" t="s">
        <v>130</v>
      </c>
      <c r="C42" s="23">
        <v>21087.8</v>
      </c>
      <c r="D42" s="29">
        <v>2908.8</v>
      </c>
      <c r="E42" s="33">
        <f t="shared" si="0"/>
        <v>13.793757528049394</v>
      </c>
      <c r="F42" s="29">
        <v>2537.6</v>
      </c>
      <c r="G42" s="51">
        <f t="shared" si="1"/>
        <v>371.20000000000027</v>
      </c>
      <c r="H42" s="23">
        <v>2908.8</v>
      </c>
      <c r="I42" s="23">
        <v>2537.6</v>
      </c>
      <c r="J42" s="54">
        <f t="shared" si="2"/>
        <v>371.20000000000027</v>
      </c>
    </row>
    <row r="43" spans="1:13" ht="22.5" customHeight="1" x14ac:dyDescent="0.2">
      <c r="A43" s="22" t="s">
        <v>62</v>
      </c>
      <c r="B43" s="30" t="s">
        <v>131</v>
      </c>
      <c r="C43" s="23">
        <v>1756.6</v>
      </c>
      <c r="D43" s="29">
        <v>369</v>
      </c>
      <c r="E43" s="33">
        <f t="shared" si="0"/>
        <v>21.006489809859957</v>
      </c>
      <c r="F43" s="29">
        <v>297</v>
      </c>
      <c r="G43" s="51">
        <f t="shared" si="1"/>
        <v>72</v>
      </c>
      <c r="H43" s="23">
        <v>369</v>
      </c>
      <c r="I43" s="23">
        <v>297</v>
      </c>
      <c r="J43" s="54">
        <f t="shared" si="2"/>
        <v>72</v>
      </c>
    </row>
    <row r="44" spans="1:13" ht="15" x14ac:dyDescent="0.2">
      <c r="A44" s="22" t="s">
        <v>63</v>
      </c>
      <c r="B44" s="30" t="s">
        <v>132</v>
      </c>
      <c r="C44" s="23">
        <f>C46</f>
        <v>595.79999999999995</v>
      </c>
      <c r="D44" s="23">
        <f t="shared" ref="D44" si="11">D46</f>
        <v>119.1</v>
      </c>
      <c r="E44" s="33">
        <f t="shared" si="0"/>
        <v>19.989929506545824</v>
      </c>
      <c r="F44" s="23">
        <f t="shared" ref="F44" si="12">F46</f>
        <v>75.5</v>
      </c>
      <c r="G44" s="51">
        <f t="shared" si="1"/>
        <v>43.599999999999994</v>
      </c>
      <c r="H44" s="23">
        <f>H46+H45</f>
        <v>587.40000000000009</v>
      </c>
      <c r="I44" s="23">
        <f>I46</f>
        <v>479.5</v>
      </c>
      <c r="J44" s="54">
        <f t="shared" si="2"/>
        <v>107.90000000000009</v>
      </c>
    </row>
    <row r="45" spans="1:13" ht="20.25" customHeight="1" x14ac:dyDescent="0.2">
      <c r="A45" s="22" t="s">
        <v>151</v>
      </c>
      <c r="B45" s="30" t="s">
        <v>148</v>
      </c>
      <c r="C45" s="23">
        <v>0</v>
      </c>
      <c r="D45" s="23">
        <v>0</v>
      </c>
      <c r="E45" s="33"/>
      <c r="F45" s="23">
        <v>0</v>
      </c>
      <c r="G45" s="51"/>
      <c r="H45" s="23">
        <v>10.199999999999999</v>
      </c>
      <c r="I45" s="23">
        <v>10.8</v>
      </c>
      <c r="J45" s="54">
        <f t="shared" si="2"/>
        <v>-0.60000000000000142</v>
      </c>
    </row>
    <row r="46" spans="1:13" ht="30" x14ac:dyDescent="0.2">
      <c r="A46" s="22" t="s">
        <v>139</v>
      </c>
      <c r="B46" s="30" t="s">
        <v>138</v>
      </c>
      <c r="C46" s="23">
        <v>595.79999999999995</v>
      </c>
      <c r="D46" s="29">
        <v>119.1</v>
      </c>
      <c r="E46" s="33">
        <f t="shared" si="0"/>
        <v>19.989929506545824</v>
      </c>
      <c r="F46" s="29">
        <v>75.5</v>
      </c>
      <c r="G46" s="51">
        <f t="shared" si="1"/>
        <v>43.599999999999994</v>
      </c>
      <c r="H46" s="23">
        <v>577.20000000000005</v>
      </c>
      <c r="I46" s="23">
        <v>479.5</v>
      </c>
      <c r="J46" s="54">
        <f t="shared" si="2"/>
        <v>97.700000000000045</v>
      </c>
    </row>
    <row r="47" spans="1:13" ht="29.25" customHeight="1" x14ac:dyDescent="0.2">
      <c r="A47" s="22" t="s">
        <v>64</v>
      </c>
      <c r="B47" s="30" t="s">
        <v>133</v>
      </c>
      <c r="C47" s="23">
        <f>C48</f>
        <v>16.100000000000001</v>
      </c>
      <c r="D47" s="23">
        <f t="shared" ref="D47:F47" si="13">D48</f>
        <v>0</v>
      </c>
      <c r="E47" s="33">
        <f t="shared" si="0"/>
        <v>0</v>
      </c>
      <c r="F47" s="23">
        <f t="shared" si="13"/>
        <v>0</v>
      </c>
      <c r="G47" s="51">
        <f t="shared" si="1"/>
        <v>0</v>
      </c>
      <c r="H47" s="23">
        <f>H48</f>
        <v>0</v>
      </c>
      <c r="I47" s="23">
        <f>I48</f>
        <v>0</v>
      </c>
      <c r="J47" s="54">
        <f t="shared" si="2"/>
        <v>0</v>
      </c>
    </row>
    <row r="48" spans="1:13" ht="30" x14ac:dyDescent="0.2">
      <c r="A48" s="22" t="s">
        <v>78</v>
      </c>
      <c r="B48" s="30" t="s">
        <v>134</v>
      </c>
      <c r="C48" s="23">
        <v>16.100000000000001</v>
      </c>
      <c r="D48" s="29">
        <v>0</v>
      </c>
      <c r="E48" s="33">
        <f t="shared" si="0"/>
        <v>0</v>
      </c>
      <c r="F48" s="29">
        <v>0</v>
      </c>
      <c r="G48" s="51">
        <f t="shared" si="1"/>
        <v>0</v>
      </c>
      <c r="H48" s="23">
        <v>0</v>
      </c>
      <c r="I48" s="23">
        <v>0</v>
      </c>
      <c r="J48" s="54">
        <f t="shared" si="2"/>
        <v>0</v>
      </c>
    </row>
    <row r="49" spans="1:10" ht="48" customHeight="1" x14ac:dyDescent="0.2">
      <c r="A49" s="22" t="s">
        <v>83</v>
      </c>
      <c r="B49" s="30" t="s">
        <v>135</v>
      </c>
      <c r="C49" s="23">
        <f>C50+C51</f>
        <v>23646.2</v>
      </c>
      <c r="D49" s="23">
        <f t="shared" ref="D49" si="14">D50+D51</f>
        <v>10130.799999999999</v>
      </c>
      <c r="E49" s="33">
        <f t="shared" si="0"/>
        <v>42.843247540831079</v>
      </c>
      <c r="F49" s="23">
        <f t="shared" ref="F49" si="15">F50+F51</f>
        <v>10020.700000000001</v>
      </c>
      <c r="G49" s="51">
        <f t="shared" si="1"/>
        <v>110.09999999999854</v>
      </c>
      <c r="H49" s="23">
        <f>H50+H51</f>
        <v>0</v>
      </c>
      <c r="I49" s="23">
        <f>I50+I51</f>
        <v>0</v>
      </c>
      <c r="J49" s="54">
        <f t="shared" si="2"/>
        <v>0</v>
      </c>
    </row>
    <row r="50" spans="1:10" ht="49.5" customHeight="1" x14ac:dyDescent="0.2">
      <c r="A50" s="22" t="s">
        <v>85</v>
      </c>
      <c r="B50" s="30" t="s">
        <v>136</v>
      </c>
      <c r="C50" s="23">
        <v>19300</v>
      </c>
      <c r="D50" s="29">
        <v>8441.5</v>
      </c>
      <c r="E50" s="33">
        <f t="shared" si="0"/>
        <v>43.738341968911918</v>
      </c>
      <c r="F50" s="29">
        <v>7169</v>
      </c>
      <c r="G50" s="51">
        <f t="shared" si="1"/>
        <v>1272.5</v>
      </c>
      <c r="H50" s="23">
        <v>0</v>
      </c>
      <c r="I50" s="23">
        <v>0</v>
      </c>
      <c r="J50" s="54">
        <f t="shared" si="2"/>
        <v>0</v>
      </c>
    </row>
    <row r="51" spans="1:10" ht="30" x14ac:dyDescent="0.2">
      <c r="A51" s="22" t="s">
        <v>84</v>
      </c>
      <c r="B51" s="30" t="s">
        <v>137</v>
      </c>
      <c r="C51" s="23">
        <v>4346.2</v>
      </c>
      <c r="D51" s="29">
        <v>1689.3</v>
      </c>
      <c r="E51" s="33">
        <f t="shared" si="0"/>
        <v>38.868436795361468</v>
      </c>
      <c r="F51" s="29">
        <v>2851.7</v>
      </c>
      <c r="G51" s="51">
        <f t="shared" si="1"/>
        <v>-1162.3999999999999</v>
      </c>
      <c r="H51" s="23">
        <v>0</v>
      </c>
      <c r="I51" s="23">
        <v>0</v>
      </c>
      <c r="J51" s="54">
        <f t="shared" si="2"/>
        <v>0</v>
      </c>
    </row>
    <row r="52" spans="1:10" ht="30" x14ac:dyDescent="0.2">
      <c r="A52" s="22" t="s">
        <v>79</v>
      </c>
      <c r="B52" s="30"/>
      <c r="C52" s="23">
        <v>-42210.6</v>
      </c>
      <c r="D52" s="29">
        <v>-7940.6</v>
      </c>
      <c r="E52" s="23">
        <f t="shared" si="0"/>
        <v>18.811862423182806</v>
      </c>
      <c r="F52" s="29">
        <v>-9859.2000000000007</v>
      </c>
      <c r="G52" s="52">
        <f t="shared" si="1"/>
        <v>1918.6000000000004</v>
      </c>
      <c r="H52" s="23">
        <v>-14088.7</v>
      </c>
      <c r="I52" s="23">
        <v>-14847</v>
      </c>
      <c r="J52" s="54">
        <f t="shared" si="2"/>
        <v>758.29999999999927</v>
      </c>
    </row>
  </sheetData>
  <mergeCells count="4">
    <mergeCell ref="A1:G1"/>
    <mergeCell ref="A3:A4"/>
    <mergeCell ref="B3:G3"/>
    <mergeCell ref="H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H10" sqref="H10"/>
    </sheetView>
  </sheetViews>
  <sheetFormatPr defaultRowHeight="12.75" x14ac:dyDescent="0.2"/>
  <cols>
    <col min="1" max="1" width="37.7109375" customWidth="1"/>
    <col min="2" max="6" width="17.5703125" customWidth="1"/>
  </cols>
  <sheetData>
    <row r="1" spans="1:13" ht="14.25" x14ac:dyDescent="0.2">
      <c r="A1" s="68" t="s">
        <v>80</v>
      </c>
      <c r="B1" s="69"/>
      <c r="C1" s="69"/>
      <c r="D1" s="69"/>
      <c r="E1" s="69"/>
      <c r="F1" s="69"/>
    </row>
    <row r="2" spans="1:13" ht="15" x14ac:dyDescent="0.25">
      <c r="A2" s="2"/>
      <c r="B2" s="2"/>
      <c r="C2" s="2"/>
      <c r="D2" s="2"/>
      <c r="E2" s="2"/>
      <c r="F2" s="2"/>
    </row>
    <row r="3" spans="1:13" s="1" customFormat="1" ht="85.5" x14ac:dyDescent="0.2">
      <c r="A3" s="3" t="s">
        <v>0</v>
      </c>
      <c r="B3" s="3" t="s">
        <v>153</v>
      </c>
      <c r="C3" s="3" t="s">
        <v>154</v>
      </c>
      <c r="D3" s="3" t="s">
        <v>90</v>
      </c>
      <c r="E3" s="3" t="s">
        <v>87</v>
      </c>
      <c r="F3" s="3" t="s">
        <v>91</v>
      </c>
    </row>
    <row r="4" spans="1:13" s="1" customFormat="1" ht="1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3" ht="30" x14ac:dyDescent="0.25">
      <c r="A5" s="5" t="s">
        <v>69</v>
      </c>
      <c r="B5" s="6">
        <v>42210.6</v>
      </c>
      <c r="C5" s="27">
        <f>C6+C7+C8+C9</f>
        <v>7940.5</v>
      </c>
      <c r="D5" s="27">
        <f t="shared" ref="D5:D9" si="0">C5/B5*100</f>
        <v>18.811625515865686</v>
      </c>
      <c r="E5" s="27">
        <f>E6+E7+E8+E9</f>
        <v>9858.9</v>
      </c>
      <c r="F5" s="6">
        <v>-23216</v>
      </c>
    </row>
    <row r="6" spans="1:13" ht="30" x14ac:dyDescent="0.25">
      <c r="A6" s="7" t="s">
        <v>65</v>
      </c>
      <c r="B6" s="8">
        <v>0</v>
      </c>
      <c r="C6" s="28">
        <v>0</v>
      </c>
      <c r="D6" s="27"/>
      <c r="E6" s="28">
        <v>0</v>
      </c>
      <c r="F6" s="28">
        <v>-45849.599999999999</v>
      </c>
    </row>
    <row r="7" spans="1:13" ht="45" x14ac:dyDescent="0.25">
      <c r="A7" s="9" t="s">
        <v>66</v>
      </c>
      <c r="B7" s="10">
        <v>0</v>
      </c>
      <c r="C7" s="26">
        <v>-2001</v>
      </c>
      <c r="D7" s="27"/>
      <c r="E7" s="26">
        <v>0</v>
      </c>
      <c r="F7" s="26">
        <v>40004.1</v>
      </c>
      <c r="M7" t="s">
        <v>88</v>
      </c>
    </row>
    <row r="8" spans="1:13" ht="30" x14ac:dyDescent="0.25">
      <c r="A8" s="9" t="s">
        <v>67</v>
      </c>
      <c r="B8" s="10">
        <v>0</v>
      </c>
      <c r="C8" s="26">
        <v>4917.2</v>
      </c>
      <c r="D8" s="27"/>
      <c r="E8" s="26">
        <v>3725.2</v>
      </c>
      <c r="F8" s="10">
        <v>0</v>
      </c>
    </row>
    <row r="9" spans="1:13" ht="30" x14ac:dyDescent="0.25">
      <c r="A9" s="9" t="s">
        <v>68</v>
      </c>
      <c r="B9" s="10">
        <v>42210.6</v>
      </c>
      <c r="C9" s="26">
        <v>5024.3</v>
      </c>
      <c r="D9" s="27">
        <f t="shared" si="0"/>
        <v>11.90293433402984</v>
      </c>
      <c r="E9" s="26">
        <v>6133.7</v>
      </c>
      <c r="F9" s="26">
        <v>-17370.5</v>
      </c>
    </row>
    <row r="11" spans="1:13" x14ac:dyDescent="0.2">
      <c r="K11" t="s">
        <v>88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Козлова</dc:creator>
  <cp:lastModifiedBy>Рязанова Лариса Анатольевна</cp:lastModifiedBy>
  <dcterms:created xsi:type="dcterms:W3CDTF">2021-07-16T11:47:31Z</dcterms:created>
  <dcterms:modified xsi:type="dcterms:W3CDTF">2025-04-28T11:53:12Z</dcterms:modified>
</cp:coreProperties>
</file>